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구청장 더불어민주당 정용래" sheetId="1" r:id="rId5"/>
    <sheet state="visible" name="가 국민의힘 김동수" sheetId="2" r:id="rId6"/>
    <sheet state="visible" name="가 더불어민주당 박석연" sheetId="3" r:id="rId7"/>
    <sheet state="visible" name="가 국민의힘 여성용" sheetId="4" r:id="rId8"/>
    <sheet state="visible" name="나 국민의힘 송봉식" sheetId="5" r:id="rId9"/>
    <sheet state="visible" name="나 더불어민주당 인미동" sheetId="6" r:id="rId10"/>
    <sheet state="visible" name="나 더불어민주당 최옥술" sheetId="7" r:id="rId11"/>
    <sheet state="visible" name="다 더불어민주당 송재만" sheetId="8" r:id="rId12"/>
    <sheet state="visible" name="다 국민의힘 양명환" sheetId="9" r:id="rId13"/>
    <sheet state="visible" name="다 더불어민주당 하경옥" sheetId="10" r:id="rId14"/>
    <sheet state="visible" name="라 더불어민주당 이명숙" sheetId="11" r:id="rId15"/>
    <sheet state="visible" name="라 국민의힘 이희환" sheetId="12" r:id="rId16"/>
    <sheet state="visible" name="라 국민의힘 한형신" sheetId="13" r:id="rId17"/>
  </sheets>
  <definedNames/>
  <calcPr/>
</workbook>
</file>

<file path=xl/sharedStrings.xml><?xml version="1.0" encoding="utf-8"?>
<sst xmlns="http://schemas.openxmlformats.org/spreadsheetml/2006/main" count="2534" uniqueCount="424">
  <si>
    <t>유성구청장 정용래</t>
  </si>
  <si>
    <t>공약명</t>
  </si>
  <si>
    <t>세부공약</t>
  </si>
  <si>
    <t>공약분류</t>
  </si>
  <si>
    <t>기후정의</t>
  </si>
  <si>
    <t>성평등</t>
  </si>
  <si>
    <t>평화</t>
  </si>
  <si>
    <t>시민참여</t>
  </si>
  <si>
    <t>35만 구민 모두가 주인공인 최고의 주민자치도시 유성을 만들겠습니다</t>
  </si>
  <si>
    <t>지속가능한 마을공동체, 마을 커뮤니티 공간 확충(20개소)</t>
  </si>
  <si>
    <t>d1</t>
  </si>
  <si>
    <t>x</t>
  </si>
  <si>
    <t>촘촘한 마을 돌봄, 방과 후 돌봄 인프라 확대(돌봄센터 30개소)</t>
  </si>
  <si>
    <t>c1</t>
  </si>
  <si>
    <t>슬기롭고 행복한 동행, 반려동물 놀이터 설치(각 동별 근린공원)</t>
  </si>
  <si>
    <t>분야별 시설 신설</t>
  </si>
  <si>
    <t>공약 수</t>
  </si>
  <si>
    <t>분야별 시설 개설</t>
  </si>
  <si>
    <t>분야별 시설 프로그램 
및 제도</t>
  </si>
  <si>
    <t>분야별 입법</t>
  </si>
  <si>
    <t>분야별 공약 수</t>
  </si>
  <si>
    <t>대전환의 시대, 친환경 스마트도시 유성을 만들겠습니다</t>
  </si>
  <si>
    <t>한발 앞선 과감한 도전, 디지털전환지원센터(DX) 설립</t>
  </si>
  <si>
    <t>a1</t>
  </si>
  <si>
    <t>경제(a1)</t>
  </si>
  <si>
    <t>경제(a2)</t>
  </si>
  <si>
    <t>경제(a3)</t>
  </si>
  <si>
    <t>경제(a4)</t>
  </si>
  <si>
    <t>숨 쉬는 녹색 유성, 친환경 목재친화도시 조성</t>
  </si>
  <si>
    <t>a2</t>
  </si>
  <si>
    <t>문화체육관광(b1)</t>
  </si>
  <si>
    <t>문화체육관광(b2)</t>
  </si>
  <si>
    <t>문화체육관광(b3)</t>
  </si>
  <si>
    <t>문화체육관광(b4)</t>
  </si>
  <si>
    <t>유성 농업의 미래, 스마트농업실증화단지 구축</t>
  </si>
  <si>
    <t>행정복지(c1)</t>
  </si>
  <si>
    <t>행정복지(c2)</t>
  </si>
  <si>
    <t>행정복지(c3)</t>
  </si>
  <si>
    <t>행정복지(c4)</t>
  </si>
  <si>
    <t>유성형 농민수당 도입</t>
  </si>
  <si>
    <t>c3</t>
  </si>
  <si>
    <t>공공시설(d1)</t>
  </si>
  <si>
    <t>공공시설(d2)</t>
  </si>
  <si>
    <t>공공시설(d3)</t>
  </si>
  <si>
    <t>공공시설(d4)</t>
  </si>
  <si>
    <t>지속가능한 삶, 친환경모빌리티 충전시설 확충</t>
  </si>
  <si>
    <t>f1</t>
  </si>
  <si>
    <t>의료(e1)</t>
  </si>
  <si>
    <t>의료(e2)</t>
  </si>
  <si>
    <t>의료(e3)</t>
  </si>
  <si>
    <t>의료(e4)</t>
  </si>
  <si>
    <t>미래인재 양성과 혁신적 사고로 상상이 현실이 되는 미래도시 유성을 만들겠습니다</t>
  </si>
  <si>
    <t>미래인재 양성, 미래교육지원센터 설립</t>
  </si>
  <si>
    <t>g1</t>
  </si>
  <si>
    <t>교통(f1)</t>
  </si>
  <si>
    <t>교통(f2)</t>
  </si>
  <si>
    <t>교통(f3)</t>
  </si>
  <si>
    <t>교통(f4)</t>
  </si>
  <si>
    <t>고민Zero 만족 100%, 제로백 청년프로젝트 추진(가칭)</t>
  </si>
  <si>
    <t>a3</t>
  </si>
  <si>
    <t>교육(g1)</t>
  </si>
  <si>
    <t>교육(g2)</t>
  </si>
  <si>
    <t>교육(g3)</t>
  </si>
  <si>
    <t>교육(g4)</t>
  </si>
  <si>
    <t>유성의 노을과 야경, 유성☆스타브리지 설치(가칭)</t>
  </si>
  <si>
    <t>주거/안전(h1)</t>
  </si>
  <si>
    <t>주거/안전(h2)</t>
  </si>
  <si>
    <t>주거/안전(h3)</t>
  </si>
  <si>
    <t>주거/안전(h4)</t>
  </si>
  <si>
    <t>품격 높은 문화와 세심한 복지가 어우러지는 문화복지도시 유성을 만들겠습니다</t>
  </si>
  <si>
    <t>문화와 예술이 일상, 복합문화예술센터 조성(구 유성유스호스텔)</t>
  </si>
  <si>
    <t>b1</t>
  </si>
  <si>
    <t>지방정치(i1)</t>
  </si>
  <si>
    <t>지방정치(i2)</t>
  </si>
  <si>
    <t>지방정치(i3)</t>
  </si>
  <si>
    <t>지방정치(i4)</t>
  </si>
  <si>
    <t>전통과 미래의 융합, 유성온천 관광 활성화(봉명동, 장대동 일원)</t>
  </si>
  <si>
    <t>b3</t>
  </si>
  <si>
    <t>노동(j1)</t>
  </si>
  <si>
    <t>노동(j2)</t>
  </si>
  <si>
    <t>노동(j3)</t>
  </si>
  <si>
    <t>노동(j4)</t>
  </si>
  <si>
    <t>내 삶의 작은 쉼표, 방동·성북동 숲치유 클러스터 구축(방동, 성북동 일원)</t>
  </si>
  <si>
    <t>기타(n)</t>
  </si>
  <si>
    <t>사계절 꽃 피는 유성, 하천 여가공간 전면 업그레이드</t>
  </si>
  <si>
    <t>d2</t>
  </si>
  <si>
    <t>총합</t>
  </si>
  <si>
    <t>사람과 사람사이, 제2유성종합사회복지관 건립(진잠동 일원)</t>
  </si>
  <si>
    <t>있음</t>
  </si>
  <si>
    <t>없음</t>
  </si>
  <si>
    <t>경로당의 스마트한 변화, 스마트경로당2.0 업그레이드</t>
  </si>
  <si>
    <t>함께하는 유성, 배리어프리 착한셔틀플러스 도입</t>
  </si>
  <si>
    <t>o</t>
  </si>
  <si>
    <t>광역정책 공조 강화로 35만 명품도시 유성의 눈부신 도약을 이루어 내겠습니다</t>
  </si>
  <si>
    <t>호국보훈의 중심, 호국보훈파크 조성(구암동 현충원역 일원)</t>
  </si>
  <si>
    <t>대전·세종 경제자유구역 지정</t>
  </si>
  <si>
    <t>서대전 IC 만남의 광장 및 호남고속도로 확장</t>
  </si>
  <si>
    <t>f2</t>
  </si>
  <si>
    <t>유성대로-화산교 구간 등 광역교통망 구축</t>
  </si>
  <si>
    <t>친환경 넷제로타운 조성(금고동)</t>
  </si>
  <si>
    <t>도시철도 2호선 트램 지선 연결(전민·구즉·관평)</t>
  </si>
  <si>
    <t>진잠동</t>
  </si>
  <si>
    <t>진잠동 복합커뮤니티센터 신축 (행정복지센터, 문화센터, 도서관)</t>
  </si>
  <si>
    <t>제2유성종합사회복지관 건립</t>
  </si>
  <si>
    <t>서대전IC 만남의 광장 신설</t>
  </si>
  <si>
    <t>학하동</t>
  </si>
  <si>
    <t>학하동 복합커뮤니티센터 신축 (행정복지센터, 문화센터, 도서관)</t>
  </si>
  <si>
    <t>복합문화예술회관 건립</t>
  </si>
  <si>
    <t>화산천 정비 추진</t>
  </si>
  <si>
    <t>원신흥동, 상대동</t>
  </si>
  <si>
    <t>작은내수변공원 복합문화체육센터 건립 지원</t>
  </si>
  <si>
    <t>도안 갑천친수구역 생 태호수공원 조성 지원</t>
  </si>
  <si>
    <t>상대동 복합커뮤니티센터 신축 (행정복지센터 등)</t>
  </si>
  <si>
    <t>온천1동</t>
  </si>
  <si>
    <t>유성온천지구 관광거점 조성사업 추진 (관광인프라 구축 등)</t>
  </si>
  <si>
    <t>청년지원센터 설치(봉명동)</t>
  </si>
  <si>
    <t>소규모 공연장 설치(공공기관 청사 활용)</t>
  </si>
  <si>
    <t>온천2동</t>
  </si>
  <si>
    <t>궁동-봉명동 보행육교 설치</t>
  </si>
  <si>
    <t>장대 도시첨단산업단지 조성 지원</t>
  </si>
  <si>
    <t>스타트업 파크 활성화 지원</t>
  </si>
  <si>
    <t>유성천 정비</t>
  </si>
  <si>
    <t>노은1동, 노은2동</t>
  </si>
  <si>
    <t>치안센터 신설 추진</t>
  </si>
  <si>
    <t>h1</t>
  </si>
  <si>
    <t>안산 첨단국방산업단지 조성지원 (방위사업청 이전 등)</t>
  </si>
  <si>
    <t>반석천 정비</t>
  </si>
  <si>
    <t>노은3동</t>
  </si>
  <si>
    <t>노은3동 복합문화센터 건립</t>
  </si>
  <si>
    <t>종합복지관 조성</t>
  </si>
  <si>
    <t>유성구(가) 국민의힘 김동수</t>
  </si>
  <si>
    <t>.</t>
  </si>
  <si>
    <t>대전 교도소 부지 및 구)충남방적 부지 최첨단 산업단지 조성</t>
  </si>
  <si>
    <t>진잠 종합복지관 신설(아동과 노인의 맞춤공간)</t>
  </si>
  <si>
    <t>성북동 경관 치유농업지구 조성</t>
  </si>
  <si>
    <t>학하1동 주민도로 개설공사</t>
  </si>
  <si>
    <t xml:space="preserve"> 진잠천 고향의 강 사업</t>
  </si>
  <si>
    <t xml:space="preserve"> 새로운 어린이공원 조성</t>
  </si>
  <si>
    <t>원신흥동 보도 및 자전거 도로 정비</t>
  </si>
  <si>
    <t xml:space="preserve"> 복용도시자연공원에서 박산인도교 설치</t>
  </si>
  <si>
    <t>친환경 도시철도 2호선(트램) 지선(연축-회덕) 완성을 지원하여 연축혁신도시의 교통편의 제공</t>
  </si>
  <si>
    <t>f3</t>
  </si>
  <si>
    <t>학하초등학교 이전 및 현)학하초등학교 향토예술관 설치</t>
  </si>
  <si>
    <t>계족산 생태문화관광 상품개발 등을 통한 지속가능한 관광문화 형성</t>
  </si>
  <si>
    <t>계산동에서 수통골까지 인도 조성</t>
  </si>
  <si>
    <t xml:space="preserve"> 복용초등학교 조속한 개교</t>
  </si>
  <si>
    <t>g3</t>
  </si>
  <si>
    <t>유성구(가) 더불어민주당 박석연</t>
  </si>
  <si>
    <t>복합문화 예술회관 건립</t>
  </si>
  <si>
    <t>지역 주민의 문화예술 체험 활성화</t>
  </si>
  <si>
    <t>지역 문화예술인 공연 활성화</t>
  </si>
  <si>
    <t>유성구 유스호스텔 부지 활용 복합문화예술회관 건립에 앞장서겠습니다</t>
  </si>
  <si>
    <t>도시농업 스마트 실증화단지 조성</t>
  </si>
  <si>
    <t>스마트팜, 로컬푸드, 도시농업 교육사업 추진</t>
  </si>
  <si>
    <t>스마트 도시농업 활성화</t>
  </si>
  <si>
    <t>교통약자를 위한 착한셔틀 운영</t>
  </si>
  <si>
    <t>착한셔틀 운영 (장애인 대중교통 이용 문제 개선, 교통약자 이동권 보장)</t>
  </si>
  <si>
    <t>마을 커뮤니티 공간 확충</t>
  </si>
  <si>
    <t>작은도서관, 공유주방 등 직접 참여하고 가꾸는 공간; 커뮤니티 공간 확충</t>
  </si>
  <si>
    <t>c2</t>
  </si>
  <si>
    <t>마을 돌봄 서비스 강화</t>
  </si>
  <si>
    <t>다함께돌봄 및 아이돌봄 서비스 확대</t>
  </si>
  <si>
    <t>시간제, 종일제 등 매칭 편의성 강화</t>
  </si>
  <si>
    <t>반려동물 놀이터 조성</t>
  </si>
  <si>
    <t>슬로프 등 놀이시설, 벤치 등 휴식공간 설치; 동물과 사람을 위한 작고 쾌적한 공원, 사람과 동물이 공존하는 휴식 공간 조성</t>
  </si>
  <si>
    <t>유성구(가) 국민의힘 여성용</t>
  </si>
  <si>
    <t>진잠동 공약</t>
  </si>
  <si>
    <t>진잠동 복합커뮤니센터 신축(행정복지센터 및 문화센터 및 도서관 이용 공간구성)</t>
  </si>
  <si>
    <t>성북동, 방동저수지 개발계획 조속히 추진</t>
  </si>
  <si>
    <t>학하동 공약</t>
  </si>
  <si>
    <t>학하동 복합커뮤니센터 신축 (행정복지센터 및 문화센터, 도서관)</t>
  </si>
  <si>
    <t>화산천 정비 추진 및 조성</t>
  </si>
  <si>
    <t>b2</t>
  </si>
  <si>
    <t>상대동</t>
  </si>
  <si>
    <t>상대동 복합커뮤니센터 신축(행정복지센터 및 도서관, 문화센터)</t>
  </si>
  <si>
    <t>마을버스 노선연장 추진(5번)</t>
  </si>
  <si>
    <t>복용초등학교 설립추진</t>
  </si>
  <si>
    <t>원신흥동 공약</t>
  </si>
  <si>
    <t>작은 내수변공원 복합문화 체육센터 건립지원</t>
  </si>
  <si>
    <t>목원터널 빠른 완공</t>
  </si>
  <si>
    <t>가선거구 전체 공약</t>
  </si>
  <si>
    <t>초,중,고 아침밥 무료급식 추진(교육청과 협의)</t>
  </si>
  <si>
    <t>장애인 일자리 창출 작업장 추진</t>
  </si>
  <si>
    <t>j3</t>
  </si>
  <si>
    <t>유성구(나) 국민의힘 송봉식</t>
  </si>
  <si>
    <t>주민센터 주차장 마무리 공사</t>
  </si>
  <si>
    <t>온천장거리 (구, 탕거리) 인근 향토맛집 조성</t>
  </si>
  <si>
    <t>구암동629-29번지 주민주거지역 도로 개설</t>
  </si>
  <si>
    <t>야외체육시설조성(덕고개 미니축구장)</t>
  </si>
  <si>
    <t>유성복합터미널 조기 착공</t>
  </si>
  <si>
    <t>d3</t>
  </si>
  <si>
    <t>온천관광거점지구 조기 추진</t>
  </si>
  <si>
    <t>유림공원 → 홈플러스구간 4거리 조성</t>
  </si>
  <si>
    <t>죽동칸타빌 - 유성선병원간 연결도로 개설 (호남고속도로 하부 관통도로)</t>
  </si>
  <si>
    <t>호남고속도로 옆 인도육교 철거(교통체증 완화)</t>
  </si>
  <si>
    <t>죽동중학교 유치 노력</t>
  </si>
  <si>
    <t>유성 장대지구 재정비 촉진지구 행정적지원 적극 추진</t>
  </si>
  <si>
    <t>노은1동</t>
  </si>
  <si>
    <t>은구비공원 산책로 황토길 조성</t>
  </si>
  <si>
    <t>지족산 등산로 가로등 설치 노력</t>
  </si>
  <si>
    <t>h2</t>
  </si>
  <si>
    <t>노은역 서쪽광장 미니공연장 조성</t>
  </si>
  <si>
    <t>농업 환경 조성 및 농촌지역 기반 시설 정비</t>
  </si>
  <si>
    <t>유성구(나) 더불어민주당 인미동</t>
  </si>
  <si>
    <t>공통</t>
  </si>
  <si>
    <t>유성온천지구 관광거점 조성사업 추진 (관광인프라 구축 및 과학인프라와 연계 컨텐츠 발굴)</t>
  </si>
  <si>
    <t>장대동 도시첨단산업단지 조성</t>
  </si>
  <si>
    <t>마을별 거점 커뮤니티 공간 확보</t>
  </si>
  <si>
    <t>지역경제</t>
  </si>
  <si>
    <t>골목형 상점가 지원 확대(온누리 상품권 사용, 환경개선 사업비 지원)</t>
  </si>
  <si>
    <t>골목상권 공동체 사업비 지원으로 골목상권별 축제 추진</t>
  </si>
  <si>
    <t>충남대 정문 - 온천역 주변 목재 친화거리 조성</t>
  </si>
  <si>
    <t>교육</t>
  </si>
  <si>
    <t>국공립 어린이집 및 방과후 돌봄센터 확충(죽동)</t>
  </si>
  <si>
    <t>청년 지원센터 설치(봉명동)</t>
  </si>
  <si>
    <t>경력단절 여성 창업지원 및 교육프로그램 확대</t>
  </si>
  <si>
    <t>미인가 대안학교 급식비 지원 추진</t>
  </si>
  <si>
    <t>문화관광</t>
  </si>
  <si>
    <t>지역문화예술인 및 청년예술인 지원사업 추진</t>
  </si>
  <si>
    <t>유성구 복합문화예술회관 건립</t>
  </si>
  <si>
    <t>숲체험원 주변 산림 레포츠 시설 및 트리하우스 설치</t>
  </si>
  <si>
    <t>복지</t>
  </si>
  <si>
    <t>제2종합사회복지관 설립</t>
  </si>
  <si>
    <t>갱년기 극복을 위한 활력 프로그램(정서 및 심리치료) 운영</t>
  </si>
  <si>
    <t>e3</t>
  </si>
  <si>
    <t>교통</t>
  </si>
  <si>
    <t>친환경 전기자동차 충전시설 확충</t>
  </si>
  <si>
    <t>교통약자 이동권 보장을 위한 착한 셔틀 운영</t>
  </si>
  <si>
    <t>유성구(나) 더불어민주당 최옥술</t>
  </si>
  <si>
    <t>생활밀착형</t>
  </si>
  <si>
    <t xml:space="preserve">안전한 어린이 통학환경조성 </t>
  </si>
  <si>
    <t>건강증진을 위한 황톳길 조성</t>
  </si>
  <si>
    <t xml:space="preserve"> 유성구 복합문화예술회관 건립</t>
  </si>
  <si>
    <t xml:space="preserve"> 관내 볼라드 및 산책로 정비</t>
  </si>
  <si>
    <t xml:space="preserve"> 친환경 전기자동차 충전시설 확충</t>
  </si>
  <si>
    <t>어르신과 더불어</t>
  </si>
  <si>
    <t xml:space="preserve">경로당 부식비 지원 확대 </t>
  </si>
  <si>
    <t>일상생활에 활용가능한 어르신 생활체육 공간 확대</t>
  </si>
  <si>
    <t xml:space="preserve"> 건강한 노후 생활을 위한 건강프로그램 제공</t>
  </si>
  <si>
    <t>장애인과 더불어</t>
  </si>
  <si>
    <t>난청 장애인 보청기 지원 확대</t>
  </si>
  <si>
    <t>생활에 편리한 환경 개선 추진</t>
  </si>
  <si>
    <t>여성과 더불어</t>
  </si>
  <si>
    <t xml:space="preserve">안심비상벨 등 여성 안심길 확대 조성 </t>
  </si>
  <si>
    <t>경력 단절 여성 일자리 및 창업 지원</t>
  </si>
  <si>
    <t>갱년기 극복을 위한 활력 프로그램 운영</t>
  </si>
  <si>
    <t>주민편의 공영주차장 건립</t>
  </si>
  <si>
    <t xml:space="preserve"> 보훈회관 신축지원 </t>
  </si>
  <si>
    <t xml:space="preserve">커뮤니티 문화공간 조성(새마을동네) </t>
  </si>
  <si>
    <t>아이들이 즐거운 디지털 놀이공간 조성</t>
  </si>
  <si>
    <t xml:space="preserve">주민편의 주차타워 설치(죽동) </t>
  </si>
  <si>
    <t>장현근린공원 문화공간 확보</t>
  </si>
  <si>
    <t xml:space="preserve">궁동 · 봉명동 보행육교 설치 </t>
  </si>
  <si>
    <t>경로당과 함께하는 커뮤니티 문화공간 확보</t>
  </si>
  <si>
    <t xml:space="preserve"> 죽동2교 천변산책로 연결</t>
  </si>
  <si>
    <t>골목형 상점가 지원확대(골목 상권별 상시 축제추진)</t>
  </si>
  <si>
    <t xml:space="preserve"> 복합문화공간 조성(노은역 광장 활용)</t>
  </si>
  <si>
    <t>은구비공원 황톳길 개선 보안</t>
  </si>
  <si>
    <t>유성구(다) 더불어민주당 송재만</t>
  </si>
  <si>
    <t>보육 분야</t>
  </si>
  <si>
    <t>교사 대 영유아 비율 축소 방안 마련</t>
  </si>
  <si>
    <t>공유어린이집 운영방안 마련</t>
  </si>
  <si>
    <t>장애인 분야</t>
  </si>
  <si>
    <t>장애인 전용 커뮤니티 공간 마련 사업추진</t>
  </si>
  <si>
    <t>성인기 발달장애인 자립을 위한 지원방안 마련</t>
  </si>
  <si>
    <t>장애인 전용 건강증진센터 구축 방안 마련</t>
  </si>
  <si>
    <t>e1</t>
  </si>
  <si>
    <t>노인 분야</t>
  </si>
  <si>
    <t>신성동 노인복지관 증축</t>
  </si>
  <si>
    <t>청년 분야</t>
  </si>
  <si>
    <t>1인가구를 위한 자취 필수품 키트 지원</t>
  </si>
  <si>
    <t>h3</t>
  </si>
  <si>
    <t>청년 취창업 확대를 위한 도서구입비 지원 / 지역서점과의 연계 모색</t>
  </si>
  <si>
    <t>청년 거주환경 및 정주여건 분석을 통한 맞춤형 일자리 창출 노력</t>
  </si>
  <si>
    <t>교통 분야</t>
  </si>
  <si>
    <t>유성구 마을버스 운영 개선방안 마련</t>
  </si>
  <si>
    <t>기타 분야</t>
  </si>
  <si>
    <t>생활체육지도자 처우개선을 위한 노력 지속</t>
  </si>
  <si>
    <t>공동주택 경비원 인건중진/숙직제도 개선</t>
  </si>
  <si>
    <t>노은2동 약속</t>
  </si>
  <si>
    <t>안산국방산업단지 조성</t>
  </si>
  <si>
    <t>두루봉, 송림근린공원 환경 개선 지속 추진</t>
  </si>
  <si>
    <t>노은3동 약속</t>
  </si>
  <si>
    <t>노은3동 복합커뮤니티센터 건립</t>
  </si>
  <si>
    <t>해랑숲 근린공원 시설 개선 사업 추진</t>
  </si>
  <si>
    <t>지족터널 개통 추진</t>
  </si>
  <si>
    <t>반석천 정비사업 추진</t>
  </si>
  <si>
    <t>신성동 약속</t>
  </si>
  <si>
    <t>공영주차장 확보를 통한 주차문제 해결</t>
  </si>
  <si>
    <t>신성동 복합커뮤니티센터 건립</t>
  </si>
  <si>
    <t>광역 버스노선 구축체계 조성</t>
  </si>
  <si>
    <t>탄동천 정비사업 추진</t>
  </si>
  <si>
    <t>유성구(다) 국민의힘 양명환</t>
  </si>
  <si>
    <t>반석천 환경정비 (365일 맑은천으로)</t>
  </si>
  <si>
    <t>프라구축을 위한 복지관 설립 노력 (노은2동 장애인복지관, 신성동 노인복지관과 연계)</t>
  </si>
  <si>
    <t>지족터널 건설</t>
  </si>
  <si>
    <t>노은2동</t>
  </si>
  <si>
    <t>안산국방산업단지(8년째 장기간 개발행위허가제한지역) 주민편에 앞장서서 최대한 민원 해결</t>
  </si>
  <si>
    <t>공원 환경 개선 정비</t>
  </si>
  <si>
    <t>소나무길 조성</t>
  </si>
  <si>
    <t>신성동</t>
  </si>
  <si>
    <t>상가앞 주차장 시설 확충(주차타워 건립 노력)</t>
  </si>
  <si>
    <t>노인 복지관 협소 해소를 위한 증축</t>
  </si>
  <si>
    <t>탄동천 환경정비 및 산책로 편의시설 확충</t>
  </si>
  <si>
    <t>민·관·군 협력 유대 강화</t>
  </si>
  <si>
    <t>우성이산 밑 도로 반사경 확충</t>
  </si>
  <si>
    <t>더 좋은 지역사회 건설을 위한 양명환의 노력!</t>
  </si>
  <si>
    <t>마을공동체 육성</t>
  </si>
  <si>
    <t>1인가구, 도움이 필요한 가구 지원</t>
  </si>
  <si>
    <t>구민 마음 건강 지원</t>
  </si>
  <si>
    <t>문화예술 공연 적극 지원</t>
  </si>
  <si>
    <t>등하교 안전도우미 지원</t>
  </si>
  <si>
    <t>성인지 교육, 데이트폭력 예방교육 강화</t>
  </si>
  <si>
    <t>장애인들이 좀더 편하게 다닐 수 있도록 인도환경을 재정비</t>
  </si>
  <si>
    <t>온통대전(지역화폐)활성화</t>
  </si>
  <si>
    <t>대전 세종 경제자유구역 지정</t>
  </si>
  <si>
    <t>지방의회 역량 강화</t>
  </si>
  <si>
    <t>i3</t>
  </si>
  <si>
    <t>빅데이터 기반 재난정보 시스템</t>
  </si>
  <si>
    <t>재난피해 예방시설 확충</t>
  </si>
  <si>
    <t>유성구(다) 더불어민주당 하경옥</t>
  </si>
  <si>
    <t>함께 웃는 따뜻한 열린 복지 유성!</t>
  </si>
  <si>
    <t>어린이 마을 돌봄 서비스 강화(공동 돌봄 센터 확충)</t>
  </si>
  <si>
    <t>정보화 기술을 활용한 스마트 경로당 운영 증대</t>
  </si>
  <si>
    <t>청년들의 재충전·재도전·자립을 위한 지역살이 지원</t>
  </si>
  <si>
    <t>공립 특수교육 학교 설립 추진</t>
  </si>
  <si>
    <t>반려동물 놀이터(마음껏 뛰놀개) 조성 추진</t>
  </si>
  <si>
    <t>더 좋은 미래를 열어가는 유성!</t>
  </si>
  <si>
    <t>공공 인프라(산·학·연·관)를 활용한 테스트베드 최적 도시 조성</t>
  </si>
  <si>
    <t>고경력 과학기술인 은퇴 과학자를 위한 맞춤 일자리 확대</t>
  </si>
  <si>
    <t>보건소 ICT 건강 지킴이 사업 확대</t>
  </si>
  <si>
    <t>구민이 안심하고 만족하는 도시 유성!</t>
  </si>
  <si>
    <t>어린이 놀이시설 안전사고 예방 및 위생관리 강화</t>
  </si>
  <si>
    <t>사각지대를 줄이기 위한 방범용 CCTV 확대 설치</t>
  </si>
  <si>
    <t>재난을 대비하여 취약한 건축물 수시 점검 추진</t>
  </si>
  <si>
    <t>노은동 교통 체증 해소 방안</t>
  </si>
  <si>
    <t>노은로(반석 네거리~신성 네거리) 상습 정체 구간에 기존 도로 확장 및 우회도로 신설 등 개선 대책에 대한 다각적 검토 추</t>
  </si>
  <si>
    <t>지족 터널 건설 추진</t>
  </si>
  <si>
    <t>구민 복지를 위한 복합 문화 공간 마련</t>
  </si>
  <si>
    <t>복합 문화센터(스포츠, 레저, 도서관 등) 설립 추진</t>
  </si>
  <si>
    <t>종합 복지관 설립 추진</t>
  </si>
  <si>
    <t>안전하고 행복한 우리 동네 주거환경 조성</t>
  </si>
  <si>
    <t>반석천 산책로 주변 계절별 환경 정비</t>
  </si>
  <si>
    <t>도심속 소공원 환경 조성 및 조명시설 개선</t>
  </si>
  <si>
    <t>신성동 교통 체증 해소 방안</t>
  </si>
  <si>
    <t>가정로(승적골 삼거리~자운대 네거리) 신설 도로 추진</t>
  </si>
  <si>
    <t>주차난 해소를 위한 주차 공간 확충 및 IoT 자율 주차 시스템 추진</t>
  </si>
  <si>
    <t>구민 편익 증진을 위한 복합 커뮤니티</t>
  </si>
  <si>
    <t>복합 커뮤니티센터(행정복지센터, 문화센터) 신축 추진</t>
  </si>
  <si>
    <t>반다비 체육센터 건립 조속 완공</t>
  </si>
  <si>
    <t>유성구 노인복지관 증축 추진</t>
  </si>
  <si>
    <t>탄동천 산책로 및 오수관로 정비</t>
  </si>
  <si>
    <t>녹지공원(숯골 어린이 공원, 쌈지공원) 재정비</t>
  </si>
  <si>
    <t>유성구(라) 더불어민주당 이명숙</t>
  </si>
  <si>
    <t>10대 핵심 공약</t>
  </si>
  <si>
    <t>구즉동.관평동.전민동 악취 저감 추진</t>
  </si>
  <si>
    <t>구즉동.전민동 복합문화센터 조속 추진</t>
  </si>
  <si>
    <t>구즉독.관평동.전민동 산책로,인도정비</t>
  </si>
  <si>
    <t>관평동 복합문화센터 신설 추진</t>
  </si>
  <si>
    <t>관평동 한들어린이공원 친환경 재조성</t>
  </si>
  <si>
    <t>금고동 넷제로타운 조성지원 (체육 여가시설, 하수처리장 현대화)</t>
  </si>
  <si>
    <t>유소년 스포츠 체육시설 지원</t>
  </si>
  <si>
    <t>어린이집 운영비 영아반 재원아동 1인당 매원 3천원 &gt; 5천원 상향</t>
  </si>
  <si>
    <t>상가지역 주차난 개선 (구즉, 관평, 전민동)</t>
  </si>
  <si>
    <t>생활체욕 활성화 방안을 적극 추진</t>
  </si>
  <si>
    <t>소외된 주민없는 따뜻한 유성</t>
  </si>
  <si>
    <t>학교 주변 및 우범지역 CCTV 확대 설치</t>
  </si>
  <si>
    <t>어린이집, 지역아동센터 지원 확대</t>
  </si>
  <si>
    <t>안전 사각지대 CCTV 및 보안등 확대 설치</t>
  </si>
  <si>
    <t>어린이 돌봄서비스 확대 시행</t>
  </si>
  <si>
    <t>영, 유아 보육시설 확충</t>
  </si>
  <si>
    <t>아이들이 안전하고 행복한 유성</t>
  </si>
  <si>
    <t>1인가구, 노인층, 저소득층 안전방 제공</t>
  </si>
  <si>
    <t>경로당시설 현대화 추진 및 운동기구 설치</t>
  </si>
  <si>
    <t>사회적약자를 위한 맞춤형 복지정책 강화</t>
  </si>
  <si>
    <t>장애인을 위한 일자리 지원 및 재가서비스 확대</t>
  </si>
  <si>
    <t>지속적인 일자리 창출</t>
  </si>
  <si>
    <t>퇴직자, 청년일자리 지속적인 창출</t>
  </si>
  <si>
    <t>주부를 위한 일자리 개설 및 취업 지원</t>
  </si>
  <si>
    <t>지역일자리 창출을 위한 정책간담회 지속적 개최</t>
  </si>
  <si>
    <t>소상공인 자원 프로그램 확대</t>
  </si>
  <si>
    <t>문화예술, 생활체육 활성화</t>
  </si>
  <si>
    <t>문화예술 욕구 해소를 위한 프로그램 개발</t>
  </si>
  <si>
    <t>생활체육활성화를 통한 주민건강 증진</t>
  </si>
  <si>
    <t>청소년을 위한 문화프로그램 개발</t>
  </si>
  <si>
    <t>3대 추진 과제</t>
  </si>
  <si>
    <t>공기청정기 및 미세방충망 보급사업 추진</t>
  </si>
  <si>
    <t>노인일자리 사업 확대, 독거노인 거주 주택 방역지원</t>
  </si>
  <si>
    <t>출산장려, 양육지원 정책 시행</t>
  </si>
  <si>
    <t>유성구(라) 국민의힘 이희환</t>
  </si>
  <si>
    <t>행정이 알맞게 운용되도록 집행부를 견제, 감시</t>
  </si>
  <si>
    <t>주민들이 더 쉽고 편하게 행정에 접근할 수 있도록 도움 제공</t>
  </si>
  <si>
    <t>현장 중심의 의정활동을 통해 알맞은 곳에 알뜰히 예산이 집행 될 수 있도록 노력</t>
  </si>
  <si>
    <t>3·4공단 산업단지 악취문제 지속적인 모니터링과 개선책 도입</t>
  </si>
  <si>
    <t>청소년 유해환경 지속적 개선</t>
  </si>
  <si>
    <t>학교폭력 예방 활동 활성화</t>
  </si>
  <si>
    <t>학교개방을 통한 사회체육 활성화 추진</t>
  </si>
  <si>
    <t>갑천 및 관평천 힐링 산책길 조성(전민,관평,송강)</t>
  </si>
  <si>
    <t>유성구 청년주택 확보 및 공급사업 추진</t>
  </si>
  <si>
    <t>우리동네 문화가 있는 날 추진 → 전시회, 음악회, 발표회, 극단공연 등</t>
  </si>
  <si>
    <t>주민생활 등산로 일제 정비 사업 추진 → 구즉동(보덕봉,오봉산), 전민동(우성이산), 관평동(청벽산)</t>
  </si>
  <si>
    <t>그린벨트행위제한지역 사업 추진 → 대동, 금탄동, 탑립동, 전민동청버들, 사장터, 원촌동</t>
  </si>
  <si>
    <t>용산지구 초등학교, 구즉동 고등학교 설치 추진 → 유입인구 증가에 따른 학습권 보장!</t>
  </si>
  <si>
    <t>송강로 외곽길 정비 및 산책로 조성 → 송강중 - 청솔A - 그린A - 한마을A</t>
  </si>
  <si>
    <t>유성대로 연결도로(2구간_용산지구-화암네거리)개설 → 북대전IC 교통정체구간해소</t>
  </si>
  <si>
    <t>유성구(라) 국민의힘 한형신</t>
  </si>
  <si>
    <t>사람과 반려동물이 함께 행복한 유성</t>
  </si>
  <si>
    <t>반려동물 의료비 지원</t>
  </si>
  <si>
    <t xml:space="preserve"> 행정복지센터 및 문화센터 및 도서관 이용 공간을 구성</t>
  </si>
  <si>
    <t>유성구내의반려동물 보험제도 구축</t>
  </si>
  <si>
    <t>유기동물 구조-응급조치-행동.적응 교육 프로그램-입양까지 구체적인 시스템[유기동물 중증. 응급 치료센터]을 병행</t>
  </si>
  <si>
    <t>전민동</t>
  </si>
  <si>
    <t>기존의 어둡고 딱딱함이 아닌 주민이 즐길 수 있는 다양한 복합 문화센터(문화센터, 도서관) 건립</t>
  </si>
  <si>
    <t>스프링쿨러 설치(매년 예산 1억을 들여 전민 꽃단지를 조성하지만 한 달도 못 가서 관리부족으로 모두 시들어 버림)</t>
  </si>
  <si>
    <t>구즉동 근린공원 활용성 최대</t>
  </si>
  <si>
    <t>사람.반려동물 외출 시 함께 마실 수 있는 수돗가 설치</t>
  </si>
  <si>
    <t>공원 내에 공연장 설치, 한여름에 문화공간 활용화</t>
  </si>
  <si>
    <t>관평동 - 예쁜 산책로 조성</t>
  </si>
  <si>
    <t>천변의 수질개선 및 주변 정리 최우선 시행</t>
  </si>
  <si>
    <t>현대 아울렛과 연계해서 천변의 활용성 높이기 (엑스포다리처럼) 청장님과 협의하여 적극 협조</t>
  </si>
  <si>
    <t>유성구 내 연결되어 있는 자전거 도로 - 천변을 최대한 활용할 계획, (문화 공연)</t>
  </si>
  <si>
    <t>도룡동 스마트시티에서 부터 끊긴 산책로와 천변 사이에 안전 펜스 설치</t>
  </si>
  <si>
    <t>산책로 CCTV 설치가 필수입니다.</t>
  </si>
  <si>
    <t>자전거 도로의 엄격화
자전거도로, 산책로 분리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</si>
</sst>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2.0"/>
      <color theme="1"/>
      <name val="Arial"/>
    </font>
    <font/>
    <font>
      <color theme="1"/>
      <name val="Arial"/>
    </font>
    <font>
      <b/>
      <sz val="13.0"/>
      <color theme="1"/>
      <name val="Arial"/>
    </font>
    <font>
      <color theme="1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sz val="9.0"/>
      <color theme="1"/>
      <name val="Google Sans Mono"/>
    </font>
    <font>
      <sz val="13.0"/>
      <color rgb="FF141413"/>
      <name val="Arial"/>
    </font>
    <font>
      <sz val="13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bottom style="double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right style="double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bottom style="double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bottom"/>
    </xf>
    <xf borderId="4" fillId="0" fontId="4" numFmtId="0" xfId="0" applyAlignment="1" applyBorder="1" applyFont="1">
      <alignment horizontal="center" vertical="bottom"/>
    </xf>
    <xf borderId="5" fillId="0" fontId="4" numFmtId="0" xfId="0" applyAlignment="1" applyBorder="1" applyFont="1">
      <alignment horizontal="center" vertical="bottom"/>
    </xf>
    <xf borderId="5" fillId="0" fontId="1" numFmtId="0" xfId="0" applyAlignment="1" applyBorder="1" applyFont="1">
      <alignment horizontal="center" vertical="bottom"/>
    </xf>
    <xf borderId="6" fillId="0" fontId="1" numFmtId="0" xfId="0" applyAlignment="1" applyBorder="1" applyFont="1">
      <alignment horizontal="center" readingOrder="0" vertical="bottom"/>
    </xf>
    <xf borderId="7" fillId="0" fontId="1" numFmtId="0" xfId="0" applyAlignment="1" applyBorder="1" applyFont="1">
      <alignment horizontal="center" readingOrder="0" vertical="bottom"/>
    </xf>
    <xf borderId="0" fillId="0" fontId="5" numFmtId="0" xfId="0" applyAlignment="1" applyFont="1">
      <alignment readingOrder="0"/>
    </xf>
    <xf borderId="0" fillId="0" fontId="5" numFmtId="0" xfId="0" applyFont="1"/>
    <xf borderId="5" fillId="0" fontId="3" numFmtId="0" xfId="0" applyAlignment="1" applyBorder="1" applyFont="1">
      <alignment horizontal="center" readingOrder="0" vertical="bottom"/>
    </xf>
    <xf borderId="6" fillId="0" fontId="3" numFmtId="0" xfId="0" applyAlignment="1" applyBorder="1" applyFont="1">
      <alignment horizontal="center" readingOrder="0" vertical="bottom"/>
    </xf>
    <xf borderId="8" fillId="0" fontId="3" numFmtId="0" xfId="0" applyAlignment="1" applyBorder="1" applyFont="1">
      <alignment vertical="bottom"/>
    </xf>
    <xf borderId="5" fillId="0" fontId="6" numFmtId="0" xfId="0" applyAlignment="1" applyBorder="1" applyFont="1">
      <alignment horizontal="center" vertical="bottom"/>
    </xf>
    <xf borderId="5" fillId="0" fontId="7" numFmtId="0" xfId="0" applyAlignment="1" applyBorder="1" applyFont="1">
      <alignment horizontal="center" vertical="bottom"/>
    </xf>
    <xf borderId="5" fillId="2" fontId="8" numFmtId="0" xfId="0" applyAlignment="1" applyBorder="1" applyFill="1" applyFont="1">
      <alignment horizontal="center" vertical="bottom"/>
    </xf>
    <xf borderId="5" fillId="0" fontId="7" numFmtId="0" xfId="0" applyAlignment="1" applyBorder="1" applyFont="1">
      <alignment horizontal="center" readingOrder="0" vertical="bottom"/>
    </xf>
    <xf borderId="8" fillId="0" fontId="7" numFmtId="0" xfId="0" applyAlignment="1" applyBorder="1" applyFont="1">
      <alignment horizontal="center" vertical="bottom"/>
    </xf>
    <xf borderId="8" fillId="0" fontId="2" numFmtId="0" xfId="0" applyBorder="1" applyFont="1"/>
    <xf borderId="5" fillId="0" fontId="2" numFmtId="0" xfId="0" applyBorder="1" applyFont="1"/>
    <xf borderId="8" fillId="0" fontId="4" numFmtId="0" xfId="0" applyAlignment="1" applyBorder="1" applyFont="1">
      <alignment horizontal="center" vertical="bottom"/>
    </xf>
    <xf borderId="3" fillId="0" fontId="3" numFmtId="0" xfId="0" applyAlignment="1" applyBorder="1" applyFont="1">
      <alignment vertical="bottom"/>
    </xf>
    <xf borderId="6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 vertical="bottom"/>
    </xf>
    <xf borderId="9" fillId="0" fontId="4" numFmtId="0" xfId="0" applyAlignment="1" applyBorder="1" applyFont="1">
      <alignment horizontal="center" vertical="bottom"/>
    </xf>
    <xf borderId="0" fillId="0" fontId="4" numFmtId="0" xfId="0" applyAlignment="1" applyFont="1">
      <alignment horizontal="center" vertical="bottom"/>
    </xf>
    <xf borderId="0" fillId="0" fontId="7" numFmtId="0" xfId="0" applyAlignment="1" applyFont="1">
      <alignment horizontal="center" vertical="bottom"/>
    </xf>
    <xf borderId="3" fillId="0" fontId="3" numFmtId="0" xfId="0" applyAlignment="1" applyBorder="1" applyFont="1">
      <alignment horizontal="center" vertical="bottom"/>
    </xf>
    <xf borderId="0" fillId="0" fontId="3" numFmtId="0" xfId="0" applyAlignment="1" applyFont="1">
      <alignment horizontal="center" vertical="bottom"/>
    </xf>
    <xf borderId="10" fillId="0" fontId="3" numFmtId="0" xfId="0" applyAlignment="1" applyBorder="1" applyFont="1">
      <alignment horizontal="center" vertical="bottom"/>
    </xf>
    <xf borderId="3" fillId="0" fontId="3" numFmtId="0" xfId="0" applyAlignment="1" applyBorder="1" applyFont="1">
      <alignment horizontal="center" readingOrder="0" vertical="bottom"/>
    </xf>
    <xf borderId="10" fillId="0" fontId="3" numFmtId="0" xfId="0" applyAlignment="1" applyBorder="1" applyFont="1">
      <alignment horizontal="center" readingOrder="0" vertical="bottom"/>
    </xf>
    <xf borderId="11" fillId="0" fontId="3" numFmtId="0" xfId="0" applyAlignment="1" applyBorder="1" applyFont="1">
      <alignment horizontal="center" readingOrder="0" vertical="bottom"/>
    </xf>
    <xf borderId="12" fillId="0" fontId="3" numFmtId="0" xfId="0" applyAlignment="1" applyBorder="1" applyFont="1">
      <alignment horizontal="center" readingOrder="0" vertical="bottom"/>
    </xf>
    <xf borderId="0" fillId="0" fontId="9" numFmtId="0" xfId="0" applyAlignment="1" applyFont="1">
      <alignment vertical="bottom"/>
    </xf>
    <xf borderId="0" fillId="0" fontId="3" numFmtId="0" xfId="0" applyAlignment="1" applyFont="1">
      <alignment horizontal="center" readingOrder="0" vertical="bottom"/>
    </xf>
    <xf borderId="5" fillId="0" fontId="10" numFmtId="0" xfId="0" applyAlignment="1" applyBorder="1" applyFont="1">
      <alignment readingOrder="0" vertical="bottom"/>
    </xf>
    <xf borderId="5" fillId="0" fontId="4" numFmtId="0" xfId="0" applyAlignment="1" applyBorder="1" applyFont="1">
      <alignment horizontal="center" readingOrder="0" vertical="bottom"/>
    </xf>
    <xf borderId="13" fillId="0" fontId="10" numFmtId="0" xfId="0" applyAlignment="1" applyBorder="1" applyFont="1">
      <alignment horizontal="center" readingOrder="0" vertical="bottom"/>
    </xf>
    <xf borderId="5" fillId="0" fontId="10" numFmtId="0" xfId="0" applyAlignment="1" applyBorder="1" applyFont="1">
      <alignment horizontal="center" readingOrder="0" vertical="bottom"/>
    </xf>
    <xf borderId="7" fillId="0" fontId="3" numFmtId="0" xfId="0" applyAlignment="1" applyBorder="1" applyFont="1">
      <alignment horizontal="center" readingOrder="0" vertical="bottom"/>
    </xf>
    <xf borderId="13" fillId="0" fontId="2" numFmtId="0" xfId="0" applyBorder="1" applyFont="1"/>
    <xf borderId="14" fillId="0" fontId="3" numFmtId="0" xfId="0" applyAlignment="1" applyBorder="1" applyFont="1">
      <alignment horizontal="center" readingOrder="0" vertical="bottom"/>
    </xf>
    <xf borderId="4" fillId="0" fontId="2" numFmtId="0" xfId="0" applyBorder="1" applyFont="1"/>
    <xf borderId="5" fillId="0" fontId="10" numFmtId="0" xfId="0" applyAlignment="1" applyBorder="1" applyFont="1">
      <alignment vertical="bottom"/>
    </xf>
    <xf borderId="9" fillId="0" fontId="10" numFmtId="0" xfId="0" applyAlignment="1" applyBorder="1" applyFont="1">
      <alignment horizontal="center" readingOrder="0" vertical="bottom"/>
    </xf>
    <xf borderId="0" fillId="0" fontId="10" numFmtId="0" xfId="0" applyAlignment="1" applyFont="1">
      <alignment horizontal="center" readingOrder="0" vertical="bottom"/>
    </xf>
    <xf borderId="0" fillId="0" fontId="10" numFmtId="0" xfId="0" applyAlignment="1" applyFont="1">
      <alignment vertical="bottom"/>
    </xf>
    <xf borderId="4" fillId="0" fontId="7" numFmtId="0" xfId="0" applyAlignment="1" applyBorder="1" applyFont="1">
      <alignment horizontal="center" readingOrder="0" vertical="bottom"/>
    </xf>
    <xf borderId="9" fillId="0" fontId="2" numFmtId="0" xfId="0" applyBorder="1" applyFont="1"/>
    <xf borderId="15" fillId="0" fontId="7" numFmtId="0" xfId="0" applyAlignment="1" applyBorder="1" applyFont="1">
      <alignment horizontal="center" vertical="bottom"/>
    </xf>
    <xf borderId="15" fillId="0" fontId="2" numFmtId="0" xfId="0" applyBorder="1" applyFont="1"/>
    <xf borderId="15" fillId="0" fontId="4" numFmtId="0" xfId="0" applyAlignment="1" applyBorder="1" applyFont="1">
      <alignment horizontal="center" vertical="bottom"/>
    </xf>
    <xf borderId="6" fillId="0" fontId="3" numFmtId="0" xfId="0" applyAlignment="1" applyBorder="1" applyFont="1">
      <alignment vertical="bottom"/>
    </xf>
    <xf borderId="16" fillId="0" fontId="3" numFmtId="0" xfId="0" applyAlignment="1" applyBorder="1" applyFont="1">
      <alignment horizontal="center" vertical="bottom"/>
    </xf>
    <xf borderId="16" fillId="0" fontId="3" numFmtId="0" xfId="0" applyAlignment="1" applyBorder="1" applyFont="1">
      <alignment horizontal="center" readingOrder="0" vertical="bottom"/>
    </xf>
    <xf borderId="12" fillId="0" fontId="10" numFmtId="0" xfId="0" applyAlignment="1" applyBorder="1" applyFont="1">
      <alignment horizontal="center" readingOrder="0" vertical="bottom"/>
    </xf>
    <xf borderId="6" fillId="0" fontId="5" numFmtId="0" xfId="0" applyAlignment="1" applyBorder="1" applyFont="1">
      <alignment readingOrder="0"/>
    </xf>
    <xf borderId="6" fillId="0" fontId="10" numFmtId="0" xfId="0" applyAlignment="1" applyBorder="1" applyFont="1">
      <alignment readingOrder="0" vertical="bottom"/>
    </xf>
    <xf borderId="6" fillId="0" fontId="10" numFmtId="0" xfId="0" applyAlignment="1" applyBorder="1" applyFont="1">
      <alignment horizontal="center" readingOrder="0" vertical="bottom"/>
    </xf>
    <xf borderId="0" fillId="0" fontId="10" numFmtId="0" xfId="0" applyAlignment="1" applyFont="1">
      <alignment horizontal="center" vertical="bottom"/>
    </xf>
    <xf borderId="11" fillId="0" fontId="3" numFmtId="0" xfId="0" applyAlignment="1" applyBorder="1" applyFont="1">
      <alignment horizontal="center" vertical="bottom"/>
    </xf>
    <xf borderId="8" fillId="0" fontId="5" numFmtId="0" xfId="0" applyAlignment="1" applyBorder="1" applyFont="1">
      <alignment readingOrder="0"/>
    </xf>
    <xf borderId="8" fillId="0" fontId="3" numFmtId="0" xfId="0" applyAlignment="1" applyBorder="1" applyFont="1">
      <alignment horizontal="center" vertical="bottom"/>
    </xf>
    <xf borderId="0" fillId="0" fontId="10" numFmtId="0" xfId="0" applyAlignment="1" applyFont="1">
      <alignment readingOrder="0" vertical="bottom"/>
    </xf>
    <xf borderId="12" fillId="0" fontId="3" numFmtId="0" xfId="0" applyAlignment="1" applyBorder="1" applyFont="1">
      <alignment horizontal="center" vertical="bottom"/>
    </xf>
    <xf borderId="8" fillId="0" fontId="3" numFmtId="0" xfId="0" applyAlignment="1" applyBorder="1" applyFont="1">
      <alignment horizontal="center" readingOrder="0" vertical="bottom"/>
    </xf>
    <xf borderId="9" fillId="0" fontId="3" numFmtId="0" xfId="0" applyAlignment="1" applyBorder="1" applyFont="1">
      <alignment horizontal="center" readingOrder="0" vertical="bottom"/>
    </xf>
    <xf borderId="17" fillId="0" fontId="3" numFmtId="0" xfId="0" applyAlignment="1" applyBorder="1" applyFont="1">
      <alignment horizontal="center" readingOrder="0" vertical="bottom"/>
    </xf>
    <xf borderId="18" fillId="0" fontId="3" numFmtId="0" xfId="0" applyAlignment="1" applyBorder="1" applyFont="1">
      <alignment horizontal="center" vertical="bottom"/>
    </xf>
    <xf borderId="6" fillId="0" fontId="4" numFmtId="0" xfId="0" applyAlignment="1" applyBorder="1" applyFont="1">
      <alignment horizontal="center" vertical="bottom"/>
    </xf>
    <xf borderId="6" fillId="0" fontId="1" numFmtId="0" xfId="0" applyAlignment="1" applyBorder="1" applyFont="1">
      <alignment horizontal="center" vertical="bottom"/>
    </xf>
    <xf borderId="12" fillId="0" fontId="5" numFmtId="0" xfId="0" applyAlignment="1" applyBorder="1" applyFont="1">
      <alignment readingOrder="0"/>
    </xf>
    <xf borderId="6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 readingOrder="0" vertical="bottom"/>
    </xf>
    <xf borderId="12" fillId="0" fontId="10" numFmtId="0" xfId="0" applyAlignment="1" applyBorder="1" applyFont="1">
      <alignment readingOrder="0" vertical="bottom"/>
    </xf>
    <xf borderId="11" fillId="0" fontId="5" numFmtId="0" xfId="0" applyAlignment="1" applyBorder="1" applyFont="1">
      <alignment readingOrder="0"/>
    </xf>
    <xf borderId="11" fillId="0" fontId="2" numFmtId="0" xfId="0" applyBorder="1" applyFont="1"/>
    <xf borderId="19" fillId="0" fontId="3" numFmtId="0" xfId="0" applyAlignment="1" applyBorder="1" applyFont="1">
      <alignment horizontal="center" readingOrder="0" vertical="bottom"/>
    </xf>
    <xf borderId="18" fillId="0" fontId="10" numFmtId="0" xfId="0" applyAlignment="1" applyBorder="1" applyFont="1">
      <alignment horizontal="center" readingOrder="0" vertical="bottom"/>
    </xf>
    <xf borderId="18" fillId="0" fontId="5" numFmtId="0" xfId="0" applyBorder="1" applyFont="1"/>
    <xf borderId="18" fillId="0" fontId="3" numFmtId="0" xfId="0" applyAlignment="1" applyBorder="1" applyFont="1">
      <alignment horizontal="center" readingOrder="0" vertical="bottom"/>
    </xf>
    <xf borderId="20" fillId="0" fontId="3" numFmtId="0" xfId="0" applyAlignment="1" applyBorder="1" applyFont="1">
      <alignment horizontal="center" readingOrder="0" vertical="bottom"/>
    </xf>
    <xf borderId="12" fillId="0" fontId="5" numFmtId="0" xfId="0" applyBorder="1" applyFont="1"/>
    <xf borderId="1" fillId="0" fontId="7" numFmtId="0" xfId="0" applyAlignment="1" applyBorder="1" applyFont="1">
      <alignment horizontal="center" vertical="bottom"/>
    </xf>
    <xf borderId="1" fillId="0" fontId="4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67.5"/>
  </cols>
  <sheetData>
    <row r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8</v>
      </c>
      <c r="B3" s="11" t="s">
        <v>9</v>
      </c>
      <c r="C3" s="12" t="s">
        <v>10</v>
      </c>
      <c r="D3" s="13" t="s">
        <v>11</v>
      </c>
      <c r="E3" s="13" t="s">
        <v>11</v>
      </c>
      <c r="F3" s="13" t="s">
        <v>11</v>
      </c>
      <c r="G3" s="1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B4" s="11" t="s">
        <v>12</v>
      </c>
      <c r="C4" s="12" t="s">
        <v>13</v>
      </c>
      <c r="D4" s="13" t="s">
        <v>11</v>
      </c>
      <c r="E4" s="13" t="s">
        <v>11</v>
      </c>
      <c r="F4" s="13" t="s">
        <v>11</v>
      </c>
      <c r="G4" s="13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B5" s="11" t="s">
        <v>14</v>
      </c>
      <c r="C5" s="12" t="s">
        <v>10</v>
      </c>
      <c r="D5" s="13" t="s">
        <v>11</v>
      </c>
      <c r="E5" s="13" t="s">
        <v>11</v>
      </c>
      <c r="F5" s="13" t="s">
        <v>11</v>
      </c>
      <c r="G5" s="13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10" t="s">
        <v>21</v>
      </c>
      <c r="B6" s="11" t="s">
        <v>22</v>
      </c>
      <c r="C6" s="12" t="s">
        <v>23</v>
      </c>
      <c r="D6" s="13" t="s">
        <v>11</v>
      </c>
      <c r="E6" s="13" t="s">
        <v>11</v>
      </c>
      <c r="F6" s="13" t="s">
        <v>11</v>
      </c>
      <c r="G6" s="13" t="s">
        <v>11</v>
      </c>
      <c r="H6" s="16" t="s">
        <v>24</v>
      </c>
      <c r="I6" s="16">
        <f>countif(C:C,"a1")</f>
        <v>4</v>
      </c>
      <c r="J6" s="16" t="s">
        <v>25</v>
      </c>
      <c r="K6" s="17">
        <f>countif(C:C,"a2")</f>
        <v>1</v>
      </c>
      <c r="L6" s="16" t="s">
        <v>26</v>
      </c>
      <c r="M6" s="16">
        <f>countif(C:C,"a3")</f>
        <v>3</v>
      </c>
      <c r="N6" s="16" t="s">
        <v>27</v>
      </c>
      <c r="O6" s="16">
        <f>countif(C:C,"a4")</f>
        <v>0</v>
      </c>
      <c r="P6" s="16">
        <f t="shared" ref="P6:P16" si="1">sum(I6,K6,M6,O6)</f>
        <v>8</v>
      </c>
    </row>
    <row r="7">
      <c r="B7" s="11" t="s">
        <v>28</v>
      </c>
      <c r="C7" s="12" t="s">
        <v>29</v>
      </c>
      <c r="D7" s="13" t="s">
        <v>11</v>
      </c>
      <c r="E7" s="13" t="s">
        <v>11</v>
      </c>
      <c r="F7" s="13" t="s">
        <v>11</v>
      </c>
      <c r="G7" s="13" t="s">
        <v>11</v>
      </c>
      <c r="H7" s="16" t="s">
        <v>30</v>
      </c>
      <c r="I7" s="16">
        <f>countif(C:C,"b1")</f>
        <v>7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2</v>
      </c>
      <c r="N7" s="16" t="s">
        <v>33</v>
      </c>
      <c r="O7" s="16">
        <f>countif(C:C,"b4")</f>
        <v>0</v>
      </c>
      <c r="P7" s="16">
        <f t="shared" si="1"/>
        <v>9</v>
      </c>
    </row>
    <row r="8">
      <c r="B8" s="11" t="s">
        <v>34</v>
      </c>
      <c r="C8" s="12" t="s">
        <v>23</v>
      </c>
      <c r="D8" s="13" t="s">
        <v>11</v>
      </c>
      <c r="E8" s="13" t="s">
        <v>11</v>
      </c>
      <c r="F8" s="13" t="s">
        <v>11</v>
      </c>
      <c r="G8" s="13" t="s">
        <v>11</v>
      </c>
      <c r="H8" s="16" t="s">
        <v>35</v>
      </c>
      <c r="I8" s="16">
        <f>countif(C:C,"c1")</f>
        <v>6</v>
      </c>
      <c r="J8" s="16" t="s">
        <v>36</v>
      </c>
      <c r="K8" s="16">
        <v>0.0</v>
      </c>
      <c r="L8" s="16" t="s">
        <v>37</v>
      </c>
      <c r="M8" s="16">
        <f>countif(C:C,"c3")</f>
        <v>2</v>
      </c>
      <c r="N8" s="16" t="s">
        <v>38</v>
      </c>
      <c r="O8" s="16">
        <f>countif(C:C,"c4")</f>
        <v>0</v>
      </c>
      <c r="P8" s="16">
        <f t="shared" si="1"/>
        <v>8</v>
      </c>
    </row>
    <row r="9">
      <c r="B9" s="11" t="s">
        <v>39</v>
      </c>
      <c r="C9" s="12" t="s">
        <v>40</v>
      </c>
      <c r="D9" s="13" t="s">
        <v>11</v>
      </c>
      <c r="E9" s="13" t="s">
        <v>11</v>
      </c>
      <c r="F9" s="13" t="s">
        <v>11</v>
      </c>
      <c r="G9" s="13" t="s">
        <v>11</v>
      </c>
      <c r="H9" s="16" t="s">
        <v>41</v>
      </c>
      <c r="I9" s="17">
        <f>countif(C:C,"d1")</f>
        <v>9</v>
      </c>
      <c r="J9" s="16" t="s">
        <v>42</v>
      </c>
      <c r="K9" s="16">
        <f>countif(C:C,"d2")</f>
        <v>5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14</v>
      </c>
    </row>
    <row r="10">
      <c r="B10" s="11" t="s">
        <v>45</v>
      </c>
      <c r="C10" s="12" t="s">
        <v>46</v>
      </c>
      <c r="D10" s="13" t="s">
        <v>11</v>
      </c>
      <c r="E10" s="13" t="s">
        <v>11</v>
      </c>
      <c r="F10" s="13" t="s">
        <v>11</v>
      </c>
      <c r="G10" s="13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</row>
    <row r="11">
      <c r="A11" s="10" t="s">
        <v>51</v>
      </c>
      <c r="B11" s="11" t="s">
        <v>52</v>
      </c>
      <c r="C11" s="12" t="s">
        <v>53</v>
      </c>
      <c r="D11" s="13" t="s">
        <v>11</v>
      </c>
      <c r="E11" s="13" t="s">
        <v>11</v>
      </c>
      <c r="F11" s="13" t="s">
        <v>11</v>
      </c>
      <c r="G11" s="13" t="s">
        <v>11</v>
      </c>
      <c r="H11" s="16" t="s">
        <v>54</v>
      </c>
      <c r="I11" s="17">
        <f>countif(C:C,"f1")</f>
        <v>4</v>
      </c>
      <c r="J11" s="16" t="s">
        <v>55</v>
      </c>
      <c r="K11" s="16">
        <f>countif(C:C,"f2")</f>
        <v>1</v>
      </c>
      <c r="L11" s="16" t="s">
        <v>56</v>
      </c>
      <c r="M11" s="16">
        <f>countif(C:C,"f3")</f>
        <v>0</v>
      </c>
      <c r="N11" s="16" t="s">
        <v>57</v>
      </c>
      <c r="O11" s="16">
        <f>countif(C:C,"f4")</f>
        <v>0</v>
      </c>
      <c r="P11" s="16">
        <f t="shared" si="1"/>
        <v>5</v>
      </c>
    </row>
    <row r="12">
      <c r="B12" s="11" t="s">
        <v>58</v>
      </c>
      <c r="C12" s="12" t="s">
        <v>59</v>
      </c>
      <c r="D12" s="13" t="s">
        <v>11</v>
      </c>
      <c r="E12" s="13" t="s">
        <v>11</v>
      </c>
      <c r="F12" s="13" t="s">
        <v>11</v>
      </c>
      <c r="G12" s="13" t="s">
        <v>11</v>
      </c>
      <c r="H12" s="16" t="s">
        <v>60</v>
      </c>
      <c r="I12" s="16">
        <f>countif(C:C,"g1")</f>
        <v>1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1</v>
      </c>
    </row>
    <row r="13">
      <c r="B13" s="11" t="s">
        <v>64</v>
      </c>
      <c r="C13" s="12" t="s">
        <v>10</v>
      </c>
      <c r="D13" s="13" t="s">
        <v>11</v>
      </c>
      <c r="E13" s="13" t="s">
        <v>11</v>
      </c>
      <c r="F13" s="13" t="s">
        <v>11</v>
      </c>
      <c r="G13" s="13" t="s">
        <v>11</v>
      </c>
      <c r="H13" s="16" t="s">
        <v>65</v>
      </c>
      <c r="I13" s="16">
        <f>countif(C:C,"h1")</f>
        <v>1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0</v>
      </c>
      <c r="N13" s="16" t="s">
        <v>68</v>
      </c>
      <c r="O13" s="16">
        <f>countif(C:C,"h4")</f>
        <v>0</v>
      </c>
      <c r="P13" s="16">
        <f t="shared" si="1"/>
        <v>1</v>
      </c>
    </row>
    <row r="14">
      <c r="A14" s="10" t="s">
        <v>69</v>
      </c>
      <c r="B14" s="11" t="s">
        <v>70</v>
      </c>
      <c r="C14" s="12" t="s">
        <v>71</v>
      </c>
      <c r="D14" s="13" t="s">
        <v>11</v>
      </c>
      <c r="E14" s="13" t="s">
        <v>11</v>
      </c>
      <c r="F14" s="13" t="s">
        <v>11</v>
      </c>
      <c r="G14" s="13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 t="shared" ref="M14:M15" si="2"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B15" s="11" t="s">
        <v>76</v>
      </c>
      <c r="C15" s="12" t="s">
        <v>77</v>
      </c>
      <c r="D15" s="13" t="s">
        <v>11</v>
      </c>
      <c r="E15" s="13" t="s">
        <v>11</v>
      </c>
      <c r="F15" s="13" t="s">
        <v>11</v>
      </c>
      <c r="G15" s="13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 t="shared" si="2"/>
        <v>0</v>
      </c>
      <c r="N15" s="18" t="s">
        <v>81</v>
      </c>
      <c r="O15" s="16">
        <f>countif(C:C,"j4")</f>
        <v>0</v>
      </c>
      <c r="P15" s="16">
        <f t="shared" si="1"/>
        <v>0</v>
      </c>
    </row>
    <row r="16">
      <c r="B16" s="11" t="s">
        <v>82</v>
      </c>
      <c r="C16" s="12" t="s">
        <v>71</v>
      </c>
      <c r="D16" s="13" t="s">
        <v>11</v>
      </c>
      <c r="E16" s="13" t="s">
        <v>11</v>
      </c>
      <c r="F16" s="13" t="s">
        <v>11</v>
      </c>
      <c r="G16" s="13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B17" s="11" t="s">
        <v>84</v>
      </c>
      <c r="C17" s="12" t="s">
        <v>85</v>
      </c>
      <c r="D17" s="13" t="s">
        <v>11</v>
      </c>
      <c r="E17" s="13" t="s">
        <v>11</v>
      </c>
      <c r="F17" s="13" t="s">
        <v>11</v>
      </c>
      <c r="G17" s="13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46</v>
      </c>
    </row>
    <row r="18">
      <c r="B18" s="11" t="s">
        <v>87</v>
      </c>
      <c r="C18" s="12" t="s">
        <v>13</v>
      </c>
      <c r="D18" s="13" t="s">
        <v>11</v>
      </c>
      <c r="E18" s="13" t="s">
        <v>11</v>
      </c>
      <c r="F18" s="13" t="s">
        <v>11</v>
      </c>
      <c r="G18" s="13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B19" s="11" t="s">
        <v>90</v>
      </c>
      <c r="C19" s="12" t="s">
        <v>40</v>
      </c>
      <c r="D19" s="13" t="s">
        <v>11</v>
      </c>
      <c r="E19" s="13" t="s">
        <v>11</v>
      </c>
      <c r="F19" s="13" t="s">
        <v>11</v>
      </c>
      <c r="G19" s="13" t="s">
        <v>11</v>
      </c>
      <c r="H19" s="29" t="s">
        <v>4</v>
      </c>
      <c r="I19" s="24">
        <f>countif(D:D,"o")</f>
        <v>2</v>
      </c>
      <c r="J19" s="24">
        <f>countif(D:D,"x")</f>
        <v>44</v>
      </c>
      <c r="K19" s="26"/>
      <c r="L19" s="27"/>
      <c r="M19" s="27"/>
      <c r="N19" s="27"/>
      <c r="O19" s="27"/>
      <c r="P19" s="30"/>
    </row>
    <row r="20">
      <c r="B20" s="11" t="s">
        <v>91</v>
      </c>
      <c r="C20" s="12" t="s">
        <v>46</v>
      </c>
      <c r="D20" s="13" t="s">
        <v>92</v>
      </c>
      <c r="E20" s="13" t="s">
        <v>11</v>
      </c>
      <c r="F20" s="13" t="s">
        <v>11</v>
      </c>
      <c r="G20" s="13" t="s">
        <v>11</v>
      </c>
      <c r="H20" s="29" t="s">
        <v>5</v>
      </c>
      <c r="I20" s="24">
        <f>countif(E:E,"o")</f>
        <v>0</v>
      </c>
      <c r="J20" s="24">
        <f>countif(E:E,"x")</f>
        <v>46</v>
      </c>
      <c r="K20" s="4"/>
      <c r="L20" s="4"/>
      <c r="M20" s="4"/>
      <c r="N20" s="4"/>
      <c r="O20" s="4"/>
      <c r="P20" s="4"/>
    </row>
    <row r="21">
      <c r="A21" s="10" t="s">
        <v>93</v>
      </c>
      <c r="B21" s="11" t="s">
        <v>94</v>
      </c>
      <c r="C21" s="12" t="s">
        <v>71</v>
      </c>
      <c r="D21" s="13" t="s">
        <v>11</v>
      </c>
      <c r="E21" s="13" t="s">
        <v>11</v>
      </c>
      <c r="F21" s="13" t="s">
        <v>11</v>
      </c>
      <c r="G21" s="13" t="s">
        <v>11</v>
      </c>
      <c r="H21" s="29" t="s">
        <v>6</v>
      </c>
      <c r="I21" s="24">
        <f>countif(F:F,"o")</f>
        <v>0</v>
      </c>
      <c r="J21" s="24">
        <f>countif(F:F,"x")</f>
        <v>46</v>
      </c>
      <c r="K21" s="4"/>
      <c r="L21" s="4"/>
      <c r="M21" s="4"/>
      <c r="N21" s="4"/>
      <c r="O21" s="4"/>
      <c r="P21" s="4"/>
    </row>
    <row r="22">
      <c r="B22" s="11" t="s">
        <v>95</v>
      </c>
      <c r="C22" s="12" t="s">
        <v>59</v>
      </c>
      <c r="D22" s="13" t="s">
        <v>11</v>
      </c>
      <c r="E22" s="13" t="s">
        <v>11</v>
      </c>
      <c r="F22" s="13" t="s">
        <v>11</v>
      </c>
      <c r="G22" s="13" t="s">
        <v>11</v>
      </c>
      <c r="H22" s="31" t="s">
        <v>7</v>
      </c>
      <c r="I22" s="24">
        <f>countif(G:G,"o")</f>
        <v>0</v>
      </c>
      <c r="J22" s="24">
        <f>countif(G:G,"x")</f>
        <v>46</v>
      </c>
      <c r="K22" s="4"/>
      <c r="L22" s="4"/>
      <c r="M22" s="4"/>
      <c r="N22" s="4"/>
      <c r="O22" s="4"/>
      <c r="P22" s="4"/>
    </row>
    <row r="23">
      <c r="B23" s="11" t="s">
        <v>96</v>
      </c>
      <c r="C23" s="12" t="s">
        <v>97</v>
      </c>
      <c r="D23" s="13" t="s">
        <v>11</v>
      </c>
      <c r="E23" s="13" t="s">
        <v>11</v>
      </c>
      <c r="F23" s="13" t="s">
        <v>11</v>
      </c>
      <c r="G23" s="13" t="s">
        <v>11</v>
      </c>
      <c r="H23" s="32"/>
      <c r="I23" s="24"/>
      <c r="J23" s="24"/>
      <c r="K23" s="4"/>
      <c r="L23" s="4"/>
      <c r="M23" s="4"/>
      <c r="N23" s="4"/>
      <c r="O23" s="4"/>
      <c r="P23" s="4"/>
    </row>
    <row r="24">
      <c r="B24" s="11" t="s">
        <v>98</v>
      </c>
      <c r="C24" s="12" t="s">
        <v>46</v>
      </c>
      <c r="D24" s="13" t="s">
        <v>11</v>
      </c>
      <c r="E24" s="13" t="s">
        <v>11</v>
      </c>
      <c r="F24" s="13" t="s">
        <v>11</v>
      </c>
      <c r="G24" s="13" t="s">
        <v>11</v>
      </c>
      <c r="H24" s="33"/>
      <c r="I24" s="24"/>
      <c r="J24" s="24"/>
      <c r="K24" s="4"/>
      <c r="L24" s="4"/>
      <c r="M24" s="4"/>
      <c r="N24" s="4"/>
      <c r="O24" s="4"/>
      <c r="P24" s="4"/>
    </row>
    <row r="25">
      <c r="B25" s="11" t="s">
        <v>99</v>
      </c>
      <c r="C25" s="12" t="s">
        <v>10</v>
      </c>
      <c r="D25" s="13" t="s">
        <v>92</v>
      </c>
      <c r="E25" s="13" t="s">
        <v>11</v>
      </c>
      <c r="F25" s="13" t="s">
        <v>11</v>
      </c>
      <c r="G25" s="13" t="s">
        <v>11</v>
      </c>
      <c r="H25" s="4"/>
      <c r="I25" s="4"/>
      <c r="J25" s="4"/>
      <c r="K25" s="4"/>
      <c r="L25" s="4"/>
      <c r="M25" s="4"/>
      <c r="N25" s="4"/>
      <c r="O25" s="4"/>
      <c r="P25" s="4"/>
    </row>
    <row r="26">
      <c r="B26" s="11" t="s">
        <v>100</v>
      </c>
      <c r="C26" s="12" t="s">
        <v>46</v>
      </c>
      <c r="D26" s="13" t="s">
        <v>11</v>
      </c>
      <c r="E26" s="13" t="s">
        <v>11</v>
      </c>
      <c r="F26" s="13" t="s">
        <v>11</v>
      </c>
      <c r="G26" s="13" t="s">
        <v>11</v>
      </c>
      <c r="H26" s="4"/>
      <c r="I26" s="4"/>
      <c r="J26" s="4"/>
      <c r="K26" s="4"/>
      <c r="L26" s="4"/>
      <c r="M26" s="4"/>
      <c r="N26" s="4"/>
      <c r="O26" s="4"/>
      <c r="P26" s="4"/>
    </row>
    <row r="27">
      <c r="A27" s="10" t="s">
        <v>101</v>
      </c>
      <c r="B27" s="11" t="s">
        <v>102</v>
      </c>
      <c r="C27" s="12" t="s">
        <v>10</v>
      </c>
      <c r="D27" s="13" t="s">
        <v>11</v>
      </c>
      <c r="E27" s="13" t="s">
        <v>11</v>
      </c>
      <c r="F27" s="13" t="s">
        <v>11</v>
      </c>
      <c r="G27" s="13" t="s">
        <v>11</v>
      </c>
      <c r="H27" s="4"/>
      <c r="I27" s="4"/>
      <c r="J27" s="4"/>
      <c r="K27" s="4"/>
      <c r="L27" s="4"/>
      <c r="M27" s="4"/>
      <c r="N27" s="4"/>
      <c r="O27" s="4"/>
      <c r="P27" s="4"/>
    </row>
    <row r="28">
      <c r="B28" s="11" t="s">
        <v>103</v>
      </c>
      <c r="C28" s="12" t="s">
        <v>13</v>
      </c>
      <c r="D28" s="13" t="s">
        <v>11</v>
      </c>
      <c r="E28" s="13" t="s">
        <v>11</v>
      </c>
      <c r="F28" s="13" t="s">
        <v>11</v>
      </c>
      <c r="G28" s="13" t="s">
        <v>11</v>
      </c>
      <c r="H28" s="4"/>
      <c r="I28" s="4"/>
      <c r="J28" s="4"/>
      <c r="K28" s="4"/>
      <c r="L28" s="4"/>
      <c r="M28" s="4"/>
      <c r="N28" s="4"/>
      <c r="O28" s="4"/>
      <c r="P28" s="4"/>
    </row>
    <row r="29">
      <c r="B29" s="11" t="s">
        <v>104</v>
      </c>
      <c r="C29" s="12" t="s">
        <v>10</v>
      </c>
      <c r="D29" s="13" t="s">
        <v>11</v>
      </c>
      <c r="E29" s="13" t="s">
        <v>11</v>
      </c>
      <c r="F29" s="13" t="s">
        <v>11</v>
      </c>
      <c r="G29" s="13" t="s">
        <v>11</v>
      </c>
      <c r="H29" s="4"/>
      <c r="I29" s="4"/>
      <c r="J29" s="4"/>
      <c r="K29" s="4"/>
      <c r="L29" s="4"/>
      <c r="M29" s="4"/>
      <c r="N29" s="4"/>
      <c r="O29" s="4"/>
      <c r="P29" s="4"/>
    </row>
    <row r="30">
      <c r="A30" s="10" t="s">
        <v>105</v>
      </c>
      <c r="B30" s="11" t="s">
        <v>106</v>
      </c>
      <c r="C30" s="12" t="s">
        <v>10</v>
      </c>
      <c r="D30" s="13" t="s">
        <v>11</v>
      </c>
      <c r="E30" s="13" t="s">
        <v>11</v>
      </c>
      <c r="F30" s="13" t="s">
        <v>11</v>
      </c>
      <c r="G30" s="13" t="s">
        <v>11</v>
      </c>
      <c r="H30" s="4"/>
      <c r="I30" s="4"/>
      <c r="J30" s="4"/>
      <c r="K30" s="4"/>
      <c r="L30" s="4"/>
      <c r="M30" s="4"/>
      <c r="N30" s="4"/>
      <c r="O30" s="4"/>
      <c r="P30" s="4"/>
    </row>
    <row r="31">
      <c r="B31" s="11" t="s">
        <v>107</v>
      </c>
      <c r="C31" s="12" t="s">
        <v>71</v>
      </c>
      <c r="D31" s="13" t="s">
        <v>11</v>
      </c>
      <c r="E31" s="13" t="s">
        <v>11</v>
      </c>
      <c r="F31" s="13" t="s">
        <v>11</v>
      </c>
      <c r="G31" s="13" t="s">
        <v>11</v>
      </c>
      <c r="H31" s="4"/>
      <c r="I31" s="4"/>
      <c r="J31" s="4"/>
      <c r="K31" s="4"/>
      <c r="L31" s="4"/>
      <c r="M31" s="4"/>
      <c r="N31" s="4"/>
      <c r="O31" s="4"/>
      <c r="P31" s="4"/>
    </row>
    <row r="32">
      <c r="B32" s="11" t="s">
        <v>108</v>
      </c>
      <c r="C32" s="12" t="s">
        <v>85</v>
      </c>
      <c r="D32" s="13" t="s">
        <v>11</v>
      </c>
      <c r="E32" s="13" t="s">
        <v>11</v>
      </c>
      <c r="F32" s="13" t="s">
        <v>11</v>
      </c>
      <c r="G32" s="13" t="s">
        <v>11</v>
      </c>
      <c r="H32" s="4"/>
      <c r="I32" s="4"/>
      <c r="J32" s="4"/>
      <c r="K32" s="4"/>
      <c r="L32" s="4"/>
      <c r="M32" s="4"/>
      <c r="N32" s="4"/>
      <c r="O32" s="4"/>
      <c r="P32" s="4"/>
    </row>
    <row r="33">
      <c r="A33" s="10" t="s">
        <v>109</v>
      </c>
      <c r="B33" s="11" t="s">
        <v>110</v>
      </c>
      <c r="C33" s="12" t="s">
        <v>71</v>
      </c>
      <c r="D33" s="13" t="s">
        <v>11</v>
      </c>
      <c r="E33" s="13" t="s">
        <v>11</v>
      </c>
      <c r="F33" s="13" t="s">
        <v>11</v>
      </c>
      <c r="G33" s="13" t="s">
        <v>11</v>
      </c>
      <c r="H33" s="4"/>
      <c r="I33" s="4"/>
      <c r="J33" s="4"/>
      <c r="K33" s="4"/>
      <c r="L33" s="4"/>
      <c r="M33" s="4"/>
      <c r="N33" s="4"/>
      <c r="O33" s="4"/>
      <c r="P33" s="4"/>
    </row>
    <row r="34">
      <c r="B34" s="11" t="s">
        <v>111</v>
      </c>
      <c r="C34" s="12" t="s">
        <v>10</v>
      </c>
      <c r="D34" s="13" t="s">
        <v>11</v>
      </c>
      <c r="E34" s="13" t="s">
        <v>11</v>
      </c>
      <c r="F34" s="13" t="s">
        <v>11</v>
      </c>
      <c r="G34" s="13" t="s">
        <v>11</v>
      </c>
      <c r="H34" s="4"/>
      <c r="I34" s="4"/>
      <c r="J34" s="4"/>
      <c r="K34" s="4"/>
      <c r="L34" s="4"/>
      <c r="M34" s="4"/>
      <c r="N34" s="4"/>
      <c r="O34" s="4"/>
      <c r="P34" s="4"/>
    </row>
    <row r="35">
      <c r="B35" s="11" t="s">
        <v>112</v>
      </c>
      <c r="C35" s="12" t="s">
        <v>13</v>
      </c>
      <c r="D35" s="13" t="s">
        <v>11</v>
      </c>
      <c r="E35" s="13" t="s">
        <v>11</v>
      </c>
      <c r="F35" s="13" t="s">
        <v>11</v>
      </c>
      <c r="G35" s="13" t="s">
        <v>11</v>
      </c>
      <c r="H35" s="4"/>
      <c r="I35" s="4"/>
      <c r="J35" s="4"/>
      <c r="K35" s="4"/>
      <c r="L35" s="4"/>
      <c r="M35" s="4"/>
      <c r="N35" s="4"/>
      <c r="O35" s="4"/>
      <c r="P35" s="4"/>
    </row>
    <row r="36">
      <c r="A36" s="10" t="s">
        <v>113</v>
      </c>
      <c r="B36" s="11" t="s">
        <v>114</v>
      </c>
      <c r="C36" s="12" t="s">
        <v>77</v>
      </c>
      <c r="D36" s="13" t="s">
        <v>11</v>
      </c>
      <c r="E36" s="13" t="s">
        <v>11</v>
      </c>
      <c r="F36" s="13" t="s">
        <v>11</v>
      </c>
      <c r="G36" s="13" t="s">
        <v>11</v>
      </c>
      <c r="H36" s="4"/>
      <c r="I36" s="4"/>
      <c r="J36" s="4"/>
      <c r="K36" s="4"/>
      <c r="L36" s="4"/>
      <c r="M36" s="4"/>
      <c r="N36" s="4"/>
      <c r="O36" s="4"/>
      <c r="P36" s="4"/>
    </row>
    <row r="37">
      <c r="B37" s="11" t="s">
        <v>115</v>
      </c>
      <c r="C37" s="12" t="s">
        <v>13</v>
      </c>
      <c r="D37" s="13" t="s">
        <v>11</v>
      </c>
      <c r="E37" s="13" t="s">
        <v>11</v>
      </c>
      <c r="F37" s="13" t="s">
        <v>11</v>
      </c>
      <c r="G37" s="13" t="s">
        <v>11</v>
      </c>
      <c r="H37" s="4"/>
      <c r="I37" s="4"/>
      <c r="J37" s="4"/>
      <c r="K37" s="4"/>
      <c r="L37" s="4"/>
      <c r="M37" s="4"/>
      <c r="N37" s="4"/>
      <c r="O37" s="4"/>
      <c r="P37" s="4"/>
    </row>
    <row r="38">
      <c r="B38" s="11" t="s">
        <v>116</v>
      </c>
      <c r="C38" s="12" t="s">
        <v>71</v>
      </c>
      <c r="D38" s="13" t="s">
        <v>11</v>
      </c>
      <c r="E38" s="13" t="s">
        <v>11</v>
      </c>
      <c r="F38" s="13" t="s">
        <v>11</v>
      </c>
      <c r="G38" s="13" t="s">
        <v>11</v>
      </c>
      <c r="H38" s="4"/>
      <c r="I38" s="4"/>
      <c r="J38" s="4"/>
      <c r="L38" s="4"/>
      <c r="M38" s="4"/>
      <c r="N38" s="4"/>
      <c r="O38" s="4"/>
      <c r="P38" s="4"/>
    </row>
    <row r="39">
      <c r="A39" s="10" t="s">
        <v>117</v>
      </c>
      <c r="B39" s="11" t="s">
        <v>118</v>
      </c>
      <c r="C39" s="12" t="s">
        <v>10</v>
      </c>
      <c r="D39" s="13" t="s">
        <v>11</v>
      </c>
      <c r="E39" s="13" t="s">
        <v>11</v>
      </c>
      <c r="F39" s="13" t="s">
        <v>11</v>
      </c>
      <c r="G39" s="13" t="s">
        <v>11</v>
      </c>
      <c r="H39" s="4"/>
      <c r="I39" s="4"/>
      <c r="J39" s="4"/>
      <c r="L39" s="4"/>
      <c r="M39" s="4"/>
      <c r="N39" s="4"/>
      <c r="O39" s="4"/>
      <c r="P39" s="4"/>
    </row>
    <row r="40">
      <c r="B40" s="11" t="s">
        <v>119</v>
      </c>
      <c r="C40" s="12" t="s">
        <v>23</v>
      </c>
      <c r="D40" s="13" t="s">
        <v>11</v>
      </c>
      <c r="E40" s="13" t="s">
        <v>11</v>
      </c>
      <c r="F40" s="13" t="s">
        <v>11</v>
      </c>
      <c r="G40" s="13" t="s">
        <v>11</v>
      </c>
      <c r="H40" s="4"/>
      <c r="I40" s="4"/>
      <c r="J40" s="4"/>
      <c r="L40" s="4"/>
      <c r="M40" s="4"/>
      <c r="N40" s="4"/>
      <c r="O40" s="4"/>
      <c r="P40" s="4"/>
    </row>
    <row r="41">
      <c r="B41" s="11" t="s">
        <v>120</v>
      </c>
      <c r="C41" s="12" t="s">
        <v>59</v>
      </c>
      <c r="D41" s="13" t="s">
        <v>11</v>
      </c>
      <c r="E41" s="13" t="s">
        <v>11</v>
      </c>
      <c r="F41" s="13" t="s">
        <v>11</v>
      </c>
      <c r="G41" s="13" t="s">
        <v>11</v>
      </c>
      <c r="H41" s="4"/>
      <c r="I41" s="4"/>
      <c r="J41" s="4"/>
      <c r="L41" s="4"/>
      <c r="M41" s="4"/>
      <c r="N41" s="4"/>
      <c r="O41" s="4"/>
      <c r="P41" s="4"/>
    </row>
    <row r="42">
      <c r="B42" s="11" t="s">
        <v>121</v>
      </c>
      <c r="C42" s="12" t="s">
        <v>85</v>
      </c>
      <c r="D42" s="13" t="s">
        <v>11</v>
      </c>
      <c r="E42" s="13" t="s">
        <v>11</v>
      </c>
      <c r="F42" s="13" t="s">
        <v>11</v>
      </c>
      <c r="G42" s="13" t="s">
        <v>11</v>
      </c>
      <c r="H42" s="4"/>
      <c r="I42" s="4"/>
      <c r="J42" s="4"/>
      <c r="L42" s="4"/>
      <c r="M42" s="4"/>
      <c r="N42" s="4"/>
      <c r="O42" s="4"/>
      <c r="P42" s="4"/>
    </row>
    <row r="43">
      <c r="A43" s="10" t="s">
        <v>122</v>
      </c>
      <c r="B43" s="11" t="s">
        <v>123</v>
      </c>
      <c r="C43" s="12" t="s">
        <v>124</v>
      </c>
      <c r="D43" s="13" t="s">
        <v>11</v>
      </c>
      <c r="E43" s="13" t="s">
        <v>11</v>
      </c>
      <c r="F43" s="13" t="s">
        <v>11</v>
      </c>
      <c r="G43" s="13" t="s">
        <v>11</v>
      </c>
      <c r="H43" s="4"/>
      <c r="I43" s="4"/>
      <c r="J43" s="4"/>
      <c r="L43" s="4"/>
      <c r="M43" s="4"/>
      <c r="N43" s="4"/>
      <c r="O43" s="4"/>
      <c r="P43" s="4"/>
    </row>
    <row r="44">
      <c r="B44" s="11" t="s">
        <v>125</v>
      </c>
      <c r="C44" s="12" t="s">
        <v>23</v>
      </c>
      <c r="D44" s="13" t="s">
        <v>11</v>
      </c>
      <c r="E44" s="13" t="s">
        <v>11</v>
      </c>
      <c r="F44" s="13" t="s">
        <v>11</v>
      </c>
      <c r="G44" s="13" t="s">
        <v>11</v>
      </c>
      <c r="H44" s="4"/>
      <c r="I44" s="4"/>
      <c r="J44" s="4"/>
      <c r="L44" s="4"/>
      <c r="M44" s="4"/>
      <c r="N44" s="4"/>
      <c r="O44" s="4"/>
      <c r="P44" s="4"/>
    </row>
    <row r="45">
      <c r="B45" s="11" t="s">
        <v>126</v>
      </c>
      <c r="C45" s="12" t="s">
        <v>85</v>
      </c>
      <c r="D45" s="13" t="s">
        <v>11</v>
      </c>
      <c r="E45" s="13" t="s">
        <v>11</v>
      </c>
      <c r="F45" s="13" t="s">
        <v>11</v>
      </c>
      <c r="G45" s="13" t="s">
        <v>11</v>
      </c>
      <c r="H45" s="4"/>
      <c r="I45" s="4"/>
      <c r="J45" s="4"/>
      <c r="L45" s="4"/>
      <c r="M45" s="4"/>
      <c r="N45" s="4"/>
      <c r="O45" s="4"/>
      <c r="P45" s="4"/>
    </row>
    <row r="46">
      <c r="A46" s="10" t="s">
        <v>127</v>
      </c>
      <c r="B46" s="11" t="s">
        <v>128</v>
      </c>
      <c r="C46" s="12" t="s">
        <v>71</v>
      </c>
      <c r="D46" s="13" t="s">
        <v>11</v>
      </c>
      <c r="E46" s="13" t="s">
        <v>11</v>
      </c>
      <c r="F46" s="13" t="s">
        <v>11</v>
      </c>
      <c r="G46" s="13" t="s">
        <v>11</v>
      </c>
      <c r="H46" s="4"/>
      <c r="I46" s="4"/>
      <c r="J46" s="4"/>
      <c r="L46" s="4"/>
      <c r="M46" s="4"/>
      <c r="N46" s="4"/>
      <c r="O46" s="4"/>
      <c r="P46" s="4"/>
    </row>
    <row r="47">
      <c r="B47" s="11" t="s">
        <v>129</v>
      </c>
      <c r="C47" s="12" t="s">
        <v>13</v>
      </c>
      <c r="D47" s="13" t="s">
        <v>11</v>
      </c>
      <c r="E47" s="13" t="s">
        <v>11</v>
      </c>
      <c r="F47" s="13" t="s">
        <v>11</v>
      </c>
      <c r="G47" s="13" t="s">
        <v>11</v>
      </c>
      <c r="H47" s="4"/>
      <c r="I47" s="4"/>
      <c r="J47" s="4"/>
      <c r="L47" s="4"/>
      <c r="M47" s="4"/>
      <c r="N47" s="4"/>
      <c r="O47" s="4"/>
      <c r="P47" s="4"/>
    </row>
    <row r="48">
      <c r="B48" s="11" t="s">
        <v>126</v>
      </c>
      <c r="C48" s="34" t="s">
        <v>85</v>
      </c>
      <c r="D48" s="35" t="s">
        <v>11</v>
      </c>
      <c r="E48" s="35" t="s">
        <v>11</v>
      </c>
      <c r="F48" s="35" t="s">
        <v>11</v>
      </c>
      <c r="G48" s="35" t="s">
        <v>11</v>
      </c>
      <c r="H48" s="4"/>
      <c r="I48" s="4"/>
      <c r="J48" s="4"/>
      <c r="L48" s="4"/>
      <c r="M48" s="4"/>
      <c r="N48" s="4"/>
      <c r="O48" s="4"/>
      <c r="P48" s="4"/>
    </row>
    <row r="49">
      <c r="A49" s="10"/>
      <c r="B49" s="36"/>
      <c r="C49" s="30"/>
      <c r="D49" s="37"/>
      <c r="E49" s="37"/>
      <c r="F49" s="37"/>
      <c r="G49" s="37"/>
      <c r="H49" s="4"/>
      <c r="I49" s="4"/>
      <c r="J49" s="4"/>
      <c r="L49" s="4"/>
      <c r="M49" s="4"/>
      <c r="N49" s="4"/>
      <c r="O49" s="4"/>
      <c r="P49" s="4"/>
    </row>
    <row r="50">
      <c r="A50" s="10"/>
      <c r="B50" s="36"/>
      <c r="C50" s="30"/>
      <c r="D50" s="37"/>
      <c r="E50" s="37"/>
      <c r="F50" s="37"/>
      <c r="G50" s="37"/>
      <c r="H50" s="4"/>
      <c r="I50" s="4"/>
      <c r="J50" s="4"/>
      <c r="L50" s="4"/>
      <c r="M50" s="4"/>
      <c r="N50" s="4"/>
      <c r="O50" s="4"/>
      <c r="P50" s="4"/>
    </row>
    <row r="51">
      <c r="A51" s="10"/>
      <c r="B51" s="36"/>
      <c r="C51" s="30"/>
      <c r="D51" s="37"/>
      <c r="E51" s="37"/>
      <c r="F51" s="37"/>
      <c r="G51" s="37"/>
      <c r="H51" s="4"/>
      <c r="I51" s="4"/>
      <c r="J51" s="4"/>
      <c r="L51" s="4"/>
      <c r="M51" s="4"/>
      <c r="N51" s="4"/>
      <c r="O51" s="4"/>
      <c r="P51" s="4"/>
    </row>
    <row r="52">
      <c r="A52" s="10"/>
      <c r="B52" s="36"/>
      <c r="C52" s="30"/>
      <c r="D52" s="30"/>
      <c r="E52" s="30"/>
      <c r="F52" s="30"/>
      <c r="G52" s="30"/>
      <c r="H52" s="4"/>
      <c r="I52" s="4"/>
      <c r="J52" s="4"/>
      <c r="L52" s="4"/>
      <c r="M52" s="4"/>
      <c r="N52" s="4"/>
      <c r="O52" s="4"/>
      <c r="P52" s="4"/>
    </row>
    <row r="53">
      <c r="A53" s="10"/>
      <c r="B53" s="36"/>
      <c r="C53" s="30"/>
      <c r="D53" s="30"/>
      <c r="E53" s="30"/>
      <c r="F53" s="30"/>
      <c r="G53" s="30"/>
      <c r="H53" s="4"/>
      <c r="I53" s="4"/>
      <c r="J53" s="4"/>
      <c r="L53" s="4"/>
      <c r="M53" s="4"/>
      <c r="N53" s="4"/>
      <c r="O53" s="4"/>
      <c r="P53" s="4"/>
    </row>
    <row r="54">
      <c r="A54" s="10"/>
      <c r="B54" s="36"/>
      <c r="C54" s="30"/>
      <c r="D54" s="30"/>
      <c r="E54" s="30"/>
      <c r="F54" s="30"/>
      <c r="G54" s="30"/>
      <c r="H54" s="4"/>
      <c r="I54" s="4"/>
      <c r="J54" s="4"/>
      <c r="L54" s="4"/>
      <c r="M54" s="4"/>
      <c r="N54" s="4"/>
      <c r="O54" s="4"/>
      <c r="P54" s="4"/>
    </row>
    <row r="55">
      <c r="A55" s="10"/>
    </row>
    <row r="56">
      <c r="A56" s="10"/>
    </row>
    <row r="62">
      <c r="K62" s="38"/>
    </row>
  </sheetData>
  <mergeCells count="15">
    <mergeCell ref="A21:A26"/>
    <mergeCell ref="A27:A29"/>
    <mergeCell ref="A30:A32"/>
    <mergeCell ref="A33:A35"/>
    <mergeCell ref="A36:A38"/>
    <mergeCell ref="A39:A42"/>
    <mergeCell ref="A43:A45"/>
    <mergeCell ref="A46:A48"/>
    <mergeCell ref="A1:G1"/>
    <mergeCell ref="A3:A5"/>
    <mergeCell ref="A6:A10"/>
    <mergeCell ref="A11:A13"/>
    <mergeCell ref="A14:A20"/>
    <mergeCell ref="H16:O16"/>
    <mergeCell ref="H17:O1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hidden="1" min="1" max="1" width="12.63"/>
    <col customWidth="1" min="3" max="3" width="55.0"/>
  </cols>
  <sheetData>
    <row r="1">
      <c r="A1" s="1" t="s">
        <v>130</v>
      </c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</row>
    <row r="2">
      <c r="A2" s="5"/>
      <c r="B2" s="39" t="s">
        <v>1</v>
      </c>
      <c r="C2" s="6" t="s">
        <v>2</v>
      </c>
      <c r="D2" s="7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4"/>
      <c r="J2" s="4"/>
      <c r="K2" s="4"/>
      <c r="L2" s="4"/>
      <c r="M2" s="4"/>
      <c r="N2" s="4"/>
      <c r="O2" s="4"/>
      <c r="P2" s="4"/>
      <c r="Q2" s="4"/>
    </row>
    <row r="3">
      <c r="A3" s="40" t="s">
        <v>131</v>
      </c>
      <c r="B3" s="41" t="s">
        <v>131</v>
      </c>
      <c r="C3" s="38" t="s">
        <v>132</v>
      </c>
      <c r="D3" s="12" t="s">
        <v>23</v>
      </c>
      <c r="E3" s="13" t="s">
        <v>11</v>
      </c>
      <c r="F3" s="13" t="s">
        <v>11</v>
      </c>
      <c r="G3" s="13" t="s">
        <v>11</v>
      </c>
      <c r="H3" s="42" t="s">
        <v>11</v>
      </c>
      <c r="I3" s="4"/>
      <c r="J3" s="4"/>
      <c r="K3" s="4"/>
      <c r="L3" s="4"/>
      <c r="M3" s="4"/>
      <c r="N3" s="4"/>
      <c r="O3" s="4"/>
      <c r="P3" s="4"/>
      <c r="Q3" s="4"/>
    </row>
    <row r="4">
      <c r="A4" s="43"/>
      <c r="B4" s="41" t="s">
        <v>131</v>
      </c>
      <c r="C4" s="38" t="s">
        <v>133</v>
      </c>
      <c r="D4" s="12" t="s">
        <v>13</v>
      </c>
      <c r="E4" s="13" t="s">
        <v>11</v>
      </c>
      <c r="F4" s="13" t="s">
        <v>11</v>
      </c>
      <c r="G4" s="13" t="s">
        <v>11</v>
      </c>
      <c r="H4" s="42" t="s">
        <v>11</v>
      </c>
      <c r="I4" s="14"/>
      <c r="J4" s="14"/>
      <c r="K4" s="14"/>
      <c r="L4" s="14"/>
      <c r="M4" s="14"/>
      <c r="N4" s="14"/>
      <c r="O4" s="14"/>
      <c r="P4" s="14"/>
      <c r="Q4" s="14"/>
    </row>
    <row r="5">
      <c r="A5" s="43"/>
      <c r="B5" s="41" t="s">
        <v>131</v>
      </c>
      <c r="C5" s="38" t="s">
        <v>134</v>
      </c>
      <c r="D5" s="12" t="s">
        <v>71</v>
      </c>
      <c r="E5" s="12" t="s">
        <v>11</v>
      </c>
      <c r="F5" s="12" t="s">
        <v>11</v>
      </c>
      <c r="G5" s="12" t="s">
        <v>11</v>
      </c>
      <c r="H5" s="44" t="s">
        <v>11</v>
      </c>
      <c r="I5" s="14"/>
      <c r="J5" s="14"/>
      <c r="K5" s="14"/>
      <c r="L5" s="14"/>
      <c r="M5" s="14"/>
      <c r="N5" s="14"/>
      <c r="O5" s="14"/>
      <c r="P5" s="14"/>
      <c r="Q5" s="14"/>
    </row>
    <row r="6">
      <c r="A6" s="45"/>
      <c r="B6" s="41" t="s">
        <v>131</v>
      </c>
      <c r="C6" s="38" t="s">
        <v>135</v>
      </c>
      <c r="D6" s="12" t="s">
        <v>97</v>
      </c>
      <c r="E6" s="12" t="s">
        <v>11</v>
      </c>
      <c r="F6" s="12" t="s">
        <v>11</v>
      </c>
      <c r="G6" s="12" t="s">
        <v>11</v>
      </c>
      <c r="H6" s="44" t="s">
        <v>11</v>
      </c>
      <c r="I6" s="15" t="s">
        <v>15</v>
      </c>
      <c r="J6" s="15" t="s">
        <v>16</v>
      </c>
      <c r="K6" s="15" t="s">
        <v>17</v>
      </c>
      <c r="L6" s="15" t="s">
        <v>16</v>
      </c>
      <c r="M6" s="15" t="s">
        <v>18</v>
      </c>
      <c r="N6" s="15" t="s">
        <v>16</v>
      </c>
      <c r="O6" s="15" t="s">
        <v>19</v>
      </c>
      <c r="P6" s="15" t="s">
        <v>16</v>
      </c>
      <c r="Q6" s="16" t="s">
        <v>20</v>
      </c>
    </row>
    <row r="7">
      <c r="A7" s="40" t="s">
        <v>131</v>
      </c>
      <c r="B7" s="41" t="s">
        <v>131</v>
      </c>
      <c r="C7" s="38" t="s">
        <v>136</v>
      </c>
      <c r="D7" s="12" t="s">
        <v>77</v>
      </c>
      <c r="E7" s="12" t="s">
        <v>11</v>
      </c>
      <c r="F7" s="12" t="s">
        <v>11</v>
      </c>
      <c r="G7" s="12" t="s">
        <v>11</v>
      </c>
      <c r="H7" s="44" t="s">
        <v>11</v>
      </c>
      <c r="I7" s="16" t="s">
        <v>24</v>
      </c>
      <c r="J7" s="16">
        <f>countif(D:D,"a1")</f>
        <v>1</v>
      </c>
      <c r="K7" s="16" t="s">
        <v>25</v>
      </c>
      <c r="L7" s="17">
        <f>countif(D:D,"a2")</f>
        <v>0</v>
      </c>
      <c r="M7" s="16" t="s">
        <v>26</v>
      </c>
      <c r="N7" s="16">
        <f>countif(D:D,"a3")</f>
        <v>0</v>
      </c>
      <c r="O7" s="16" t="s">
        <v>27</v>
      </c>
      <c r="P7" s="16">
        <f>countif(D:D,"a4")</f>
        <v>0</v>
      </c>
      <c r="Q7" s="16">
        <f t="shared" ref="Q7:Q17" si="1">sum(J7,L7,N7,P7)</f>
        <v>1</v>
      </c>
    </row>
    <row r="8">
      <c r="A8" s="43"/>
      <c r="B8" s="41" t="s">
        <v>131</v>
      </c>
      <c r="C8" s="38" t="s">
        <v>137</v>
      </c>
      <c r="D8" s="12" t="s">
        <v>10</v>
      </c>
      <c r="E8" s="12" t="s">
        <v>11</v>
      </c>
      <c r="F8" s="12" t="s">
        <v>11</v>
      </c>
      <c r="G8" s="12" t="s">
        <v>11</v>
      </c>
      <c r="H8" s="44" t="s">
        <v>11</v>
      </c>
      <c r="I8" s="16" t="s">
        <v>30</v>
      </c>
      <c r="J8" s="16">
        <f>countif(D:D,"b1")</f>
        <v>2</v>
      </c>
      <c r="K8" s="16" t="s">
        <v>31</v>
      </c>
      <c r="L8" s="16">
        <f>countif(D:D,"b2")</f>
        <v>0</v>
      </c>
      <c r="M8" s="16" t="s">
        <v>32</v>
      </c>
      <c r="N8" s="16">
        <f>countif(D:D,"b3")</f>
        <v>2</v>
      </c>
      <c r="O8" s="16" t="s">
        <v>33</v>
      </c>
      <c r="P8" s="16">
        <f>countif(D:D,"b4")</f>
        <v>0</v>
      </c>
      <c r="Q8" s="16">
        <f t="shared" si="1"/>
        <v>4</v>
      </c>
    </row>
    <row r="9">
      <c r="A9" s="43"/>
      <c r="B9" s="41" t="s">
        <v>131</v>
      </c>
      <c r="C9" s="38" t="s">
        <v>138</v>
      </c>
      <c r="D9" s="12" t="s">
        <v>97</v>
      </c>
      <c r="E9" s="12" t="s">
        <v>92</v>
      </c>
      <c r="F9" s="12" t="s">
        <v>11</v>
      </c>
      <c r="G9" s="12" t="s">
        <v>11</v>
      </c>
      <c r="H9" s="44" t="s">
        <v>11</v>
      </c>
      <c r="I9" s="16" t="s">
        <v>35</v>
      </c>
      <c r="J9" s="16">
        <f>countif(D:D,"c1")</f>
        <v>1</v>
      </c>
      <c r="K9" s="16" t="s">
        <v>36</v>
      </c>
      <c r="L9" s="16">
        <f>countif(C:C,"c2")</f>
        <v>0</v>
      </c>
      <c r="M9" s="16" t="s">
        <v>37</v>
      </c>
      <c r="N9" s="16">
        <f>countif(D:D,"c3")</f>
        <v>0</v>
      </c>
      <c r="O9" s="16" t="s">
        <v>38</v>
      </c>
      <c r="P9" s="16">
        <f>countif(D:D,"c4")</f>
        <v>0</v>
      </c>
      <c r="Q9" s="16">
        <f t="shared" si="1"/>
        <v>1</v>
      </c>
    </row>
    <row r="10">
      <c r="A10" s="43"/>
      <c r="B10" s="41" t="s">
        <v>131</v>
      </c>
      <c r="C10" s="38" t="s">
        <v>139</v>
      </c>
      <c r="D10" s="12" t="s">
        <v>46</v>
      </c>
      <c r="E10" s="12" t="s">
        <v>11</v>
      </c>
      <c r="F10" s="12" t="s">
        <v>11</v>
      </c>
      <c r="G10" s="12" t="s">
        <v>11</v>
      </c>
      <c r="H10" s="44" t="s">
        <v>11</v>
      </c>
      <c r="I10" s="16" t="s">
        <v>41</v>
      </c>
      <c r="J10" s="17">
        <f>countif(D:D,"d1")</f>
        <v>1</v>
      </c>
      <c r="K10" s="16" t="s">
        <v>42</v>
      </c>
      <c r="L10" s="16">
        <f>countif(D:D,"d2")</f>
        <v>0</v>
      </c>
      <c r="M10" s="16" t="s">
        <v>43</v>
      </c>
      <c r="N10" s="16">
        <f>countif(D:D,"d3")</f>
        <v>0</v>
      </c>
      <c r="O10" s="16" t="s">
        <v>44</v>
      </c>
      <c r="P10" s="16">
        <f>countif(D:D,"d4")</f>
        <v>0</v>
      </c>
      <c r="Q10" s="16">
        <f t="shared" si="1"/>
        <v>1</v>
      </c>
    </row>
    <row r="11">
      <c r="A11" s="45"/>
      <c r="B11" s="41" t="s">
        <v>131</v>
      </c>
      <c r="C11" s="46" t="s">
        <v>140</v>
      </c>
      <c r="D11" s="12" t="s">
        <v>141</v>
      </c>
      <c r="E11" s="12" t="s">
        <v>11</v>
      </c>
      <c r="F11" s="12" t="s">
        <v>11</v>
      </c>
      <c r="G11" s="12" t="s">
        <v>11</v>
      </c>
      <c r="H11" s="44" t="s">
        <v>11</v>
      </c>
      <c r="I11" s="16" t="s">
        <v>47</v>
      </c>
      <c r="J11" s="16">
        <f>countif(D:D,"e1")</f>
        <v>0</v>
      </c>
      <c r="K11" s="16" t="s">
        <v>48</v>
      </c>
      <c r="L11" s="16">
        <f>countif(D:D,"e2")</f>
        <v>0</v>
      </c>
      <c r="M11" s="16" t="s">
        <v>49</v>
      </c>
      <c r="N11" s="16">
        <f>countif(D:D,"e3")</f>
        <v>0</v>
      </c>
      <c r="O11" s="16" t="s">
        <v>50</v>
      </c>
      <c r="P11" s="16">
        <f>countif(D:D,"e4")</f>
        <v>0</v>
      </c>
      <c r="Q11" s="16">
        <f t="shared" si="1"/>
        <v>0</v>
      </c>
    </row>
    <row r="12">
      <c r="A12" s="40" t="s">
        <v>131</v>
      </c>
      <c r="B12" s="41" t="s">
        <v>131</v>
      </c>
      <c r="C12" s="38" t="s">
        <v>142</v>
      </c>
      <c r="D12" s="12" t="s">
        <v>71</v>
      </c>
      <c r="E12" s="12" t="s">
        <v>11</v>
      </c>
      <c r="F12" s="12" t="s">
        <v>11</v>
      </c>
      <c r="G12" s="12" t="s">
        <v>11</v>
      </c>
      <c r="H12" s="44" t="s">
        <v>11</v>
      </c>
      <c r="I12" s="16" t="s">
        <v>54</v>
      </c>
      <c r="J12" s="17">
        <f>countif(D:D,"f1")</f>
        <v>2</v>
      </c>
      <c r="K12" s="16" t="s">
        <v>55</v>
      </c>
      <c r="L12" s="16">
        <f>countif(D:D,"f2")</f>
        <v>2</v>
      </c>
      <c r="M12" s="16" t="s">
        <v>56</v>
      </c>
      <c r="N12" s="16">
        <f>countif(D:D,"f3")</f>
        <v>1</v>
      </c>
      <c r="O12" s="16" t="s">
        <v>57</v>
      </c>
      <c r="P12" s="16">
        <f>countif(D:D,"f4")</f>
        <v>0</v>
      </c>
      <c r="Q12" s="16">
        <f t="shared" si="1"/>
        <v>5</v>
      </c>
    </row>
    <row r="13">
      <c r="A13" s="43"/>
      <c r="B13" s="41" t="s">
        <v>131</v>
      </c>
      <c r="C13" s="46" t="s">
        <v>143</v>
      </c>
      <c r="D13" s="12" t="s">
        <v>77</v>
      </c>
      <c r="E13" s="12" t="s">
        <v>11</v>
      </c>
      <c r="F13" s="12" t="s">
        <v>11</v>
      </c>
      <c r="G13" s="12" t="s">
        <v>11</v>
      </c>
      <c r="H13" s="44" t="s">
        <v>11</v>
      </c>
      <c r="I13" s="16" t="s">
        <v>60</v>
      </c>
      <c r="J13" s="16">
        <f>countif(D:D,"g1")</f>
        <v>0</v>
      </c>
      <c r="K13" s="16" t="s">
        <v>61</v>
      </c>
      <c r="L13" s="16">
        <f>countif(D:D,"g2")</f>
        <v>0</v>
      </c>
      <c r="M13" s="16" t="s">
        <v>62</v>
      </c>
      <c r="N13" s="16">
        <f>countif(D:D,"g3")</f>
        <v>1</v>
      </c>
      <c r="O13" s="16" t="s">
        <v>63</v>
      </c>
      <c r="P13" s="16">
        <f>countif(D:D,"g4")</f>
        <v>0</v>
      </c>
      <c r="Q13" s="16">
        <f t="shared" si="1"/>
        <v>1</v>
      </c>
    </row>
    <row r="14">
      <c r="A14" s="43"/>
      <c r="B14" s="41" t="s">
        <v>131</v>
      </c>
      <c r="C14" s="38" t="s">
        <v>144</v>
      </c>
      <c r="D14" s="12" t="s">
        <v>46</v>
      </c>
      <c r="E14" s="13" t="s">
        <v>11</v>
      </c>
      <c r="F14" s="13" t="s">
        <v>11</v>
      </c>
      <c r="G14" s="13" t="s">
        <v>11</v>
      </c>
      <c r="H14" s="44" t="s">
        <v>11</v>
      </c>
      <c r="I14" s="16" t="s">
        <v>65</v>
      </c>
      <c r="J14" s="16">
        <f>countif(D:D,"h1")</f>
        <v>0</v>
      </c>
      <c r="K14" s="16" t="s">
        <v>66</v>
      </c>
      <c r="L14" s="16">
        <f>countif(D:D,"h2")</f>
        <v>0</v>
      </c>
      <c r="M14" s="16" t="s">
        <v>67</v>
      </c>
      <c r="N14" s="16">
        <f>countif(D:D,"h3")</f>
        <v>0</v>
      </c>
      <c r="O14" s="16" t="s">
        <v>68</v>
      </c>
      <c r="P14" s="16">
        <f>countif(D:D,"h4")</f>
        <v>0</v>
      </c>
      <c r="Q14" s="16">
        <f t="shared" si="1"/>
        <v>0</v>
      </c>
    </row>
    <row r="15">
      <c r="A15" s="45"/>
      <c r="B15" s="41" t="s">
        <v>131</v>
      </c>
      <c r="C15" s="38" t="s">
        <v>145</v>
      </c>
      <c r="D15" s="12" t="s">
        <v>146</v>
      </c>
      <c r="E15" s="13" t="s">
        <v>11</v>
      </c>
      <c r="F15" s="13" t="s">
        <v>11</v>
      </c>
      <c r="G15" s="13" t="s">
        <v>11</v>
      </c>
      <c r="H15" s="44" t="s">
        <v>11</v>
      </c>
      <c r="I15" s="18" t="s">
        <v>72</v>
      </c>
      <c r="J15" s="16">
        <f>countif(D:D,"i1")</f>
        <v>0</v>
      </c>
      <c r="K15" s="18" t="s">
        <v>73</v>
      </c>
      <c r="L15" s="16">
        <f>countif(D:D,"i2")</f>
        <v>0</v>
      </c>
      <c r="M15" s="18" t="s">
        <v>74</v>
      </c>
      <c r="N15" s="16">
        <f>countif(D:D,"i3")</f>
        <v>0</v>
      </c>
      <c r="O15" s="18" t="s">
        <v>75</v>
      </c>
      <c r="P15" s="16">
        <f>countif(D:D,"i4")</f>
        <v>0</v>
      </c>
      <c r="Q15" s="16">
        <f t="shared" si="1"/>
        <v>0</v>
      </c>
    </row>
    <row r="16">
      <c r="A16" s="47" t="s">
        <v>131</v>
      </c>
      <c r="B16" s="48"/>
      <c r="C16" s="49"/>
      <c r="D16" s="30"/>
      <c r="E16" s="37"/>
      <c r="F16" s="37"/>
      <c r="G16" s="37"/>
      <c r="H16" s="37"/>
      <c r="I16" s="50" t="s">
        <v>78</v>
      </c>
      <c r="J16" s="16">
        <f>countif(D:D,"j1")</f>
        <v>0</v>
      </c>
      <c r="K16" s="18" t="s">
        <v>79</v>
      </c>
      <c r="L16" s="16">
        <f>countif(D:D,"j2")</f>
        <v>0</v>
      </c>
      <c r="M16" s="18" t="s">
        <v>80</v>
      </c>
      <c r="N16" s="16">
        <f>countif(D:D,"j3")</f>
        <v>0</v>
      </c>
      <c r="O16" s="18" t="s">
        <v>81</v>
      </c>
      <c r="P16" s="16">
        <f>countif(D:D,"j4")</f>
        <v>0</v>
      </c>
      <c r="Q16" s="16">
        <f t="shared" si="1"/>
        <v>0</v>
      </c>
    </row>
    <row r="17">
      <c r="A17" s="51"/>
      <c r="B17" s="48"/>
      <c r="C17" s="49"/>
      <c r="D17" s="30"/>
      <c r="E17" s="37"/>
      <c r="F17" s="37"/>
      <c r="G17" s="37"/>
      <c r="H17" s="37"/>
      <c r="I17" s="52" t="s">
        <v>83</v>
      </c>
      <c r="J17" s="20"/>
      <c r="K17" s="20"/>
      <c r="L17" s="20"/>
      <c r="M17" s="20"/>
      <c r="N17" s="20"/>
      <c r="O17" s="20"/>
      <c r="P17" s="21"/>
      <c r="Q17" s="16">
        <f t="shared" si="1"/>
        <v>0</v>
      </c>
    </row>
    <row r="18">
      <c r="A18" s="53"/>
      <c r="B18" s="48"/>
      <c r="C18" s="49"/>
      <c r="D18" s="30"/>
      <c r="E18" s="37"/>
      <c r="F18" s="37"/>
      <c r="G18" s="37"/>
      <c r="H18" s="37"/>
      <c r="I18" s="54" t="s">
        <v>86</v>
      </c>
      <c r="J18" s="20"/>
      <c r="K18" s="20"/>
      <c r="L18" s="20"/>
      <c r="M18" s="20"/>
      <c r="N18" s="20"/>
      <c r="O18" s="20"/>
      <c r="P18" s="21"/>
      <c r="Q18" s="16">
        <f>sum(Q7:Q17)</f>
        <v>13</v>
      </c>
    </row>
    <row r="19">
      <c r="A19" s="47" t="s">
        <v>131</v>
      </c>
      <c r="B19" s="48"/>
      <c r="C19" s="49"/>
      <c r="D19" s="30"/>
      <c r="E19" s="30"/>
      <c r="F19" s="37"/>
      <c r="G19" s="37"/>
      <c r="H19" s="37"/>
      <c r="I19" s="55"/>
      <c r="J19" s="24" t="s">
        <v>88</v>
      </c>
      <c r="K19" s="25" t="s">
        <v>89</v>
      </c>
      <c r="L19" s="26"/>
      <c r="M19" s="27"/>
      <c r="N19" s="27"/>
      <c r="O19" s="27"/>
      <c r="P19" s="27"/>
      <c r="Q19" s="28"/>
    </row>
    <row r="20">
      <c r="A20" s="51"/>
      <c r="B20" s="48"/>
      <c r="C20" s="49"/>
      <c r="D20" s="30"/>
      <c r="E20" s="30"/>
      <c r="F20" s="37"/>
      <c r="G20" s="37"/>
      <c r="H20" s="37"/>
      <c r="I20" s="24" t="s">
        <v>4</v>
      </c>
      <c r="J20" s="24">
        <f>countif(E:E,"o")</f>
        <v>1</v>
      </c>
      <c r="K20" s="24">
        <f>countif(E:E,"x")</f>
        <v>12</v>
      </c>
      <c r="L20" s="26"/>
      <c r="M20" s="27"/>
      <c r="N20" s="27"/>
      <c r="O20" s="27"/>
      <c r="P20" s="27"/>
      <c r="Q20" s="30"/>
    </row>
    <row r="21">
      <c r="A21" s="53"/>
      <c r="B21" s="48"/>
      <c r="C21" s="49"/>
      <c r="D21" s="30"/>
      <c r="E21" s="30"/>
      <c r="F21" s="37"/>
      <c r="G21" s="37"/>
      <c r="H21" s="37"/>
      <c r="I21" s="24" t="s">
        <v>5</v>
      </c>
      <c r="J21" s="24">
        <f>countif(F:F,"o")</f>
        <v>0</v>
      </c>
      <c r="K21" s="24">
        <f>countif(F:F,"x")</f>
        <v>13</v>
      </c>
      <c r="L21" s="4"/>
      <c r="M21" s="4"/>
      <c r="N21" s="4"/>
      <c r="O21" s="4"/>
      <c r="P21" s="4"/>
      <c r="Q21" s="4"/>
    </row>
    <row r="22">
      <c r="A22" s="47" t="s">
        <v>131</v>
      </c>
      <c r="B22" s="48"/>
      <c r="C22" s="49"/>
      <c r="D22" s="30"/>
      <c r="E22" s="30"/>
      <c r="F22" s="37"/>
      <c r="G22" s="30"/>
      <c r="H22" s="30"/>
      <c r="I22" s="24" t="s">
        <v>6</v>
      </c>
      <c r="J22" s="24">
        <f>countif(G:G,"o")</f>
        <v>0</v>
      </c>
      <c r="K22" s="24">
        <f>countif(G:G,"x")</f>
        <v>13</v>
      </c>
      <c r="L22" s="4"/>
      <c r="M22" s="4"/>
      <c r="N22" s="4"/>
      <c r="O22" s="4"/>
      <c r="P22" s="4"/>
      <c r="Q22" s="4"/>
    </row>
    <row r="23">
      <c r="A23" s="51"/>
      <c r="B23" s="48"/>
      <c r="C23" s="49"/>
      <c r="D23" s="30"/>
      <c r="E23" s="30"/>
      <c r="F23" s="37"/>
      <c r="G23" s="30"/>
      <c r="H23" s="30"/>
      <c r="I23" s="56" t="s">
        <v>7</v>
      </c>
      <c r="J23" s="24">
        <f>countif(H:H,"o")</f>
        <v>0</v>
      </c>
      <c r="K23" s="24">
        <f>countif(H:H,"x")</f>
        <v>13</v>
      </c>
      <c r="L23" s="4"/>
      <c r="M23" s="4"/>
      <c r="N23" s="4"/>
      <c r="O23" s="4"/>
      <c r="P23" s="4"/>
      <c r="Q23" s="4"/>
    </row>
    <row r="24">
      <c r="A24" s="51"/>
      <c r="B24" s="48"/>
      <c r="C24" s="49"/>
      <c r="D24" s="30"/>
      <c r="E24" s="30"/>
      <c r="F24" s="30"/>
      <c r="G24" s="30"/>
      <c r="H24" s="30"/>
      <c r="I24" s="57"/>
      <c r="J24" s="24"/>
      <c r="K24" s="24"/>
      <c r="L24" s="4"/>
      <c r="M24" s="4"/>
      <c r="N24" s="4"/>
      <c r="O24" s="4"/>
      <c r="P24" s="4"/>
      <c r="Q24" s="4"/>
    </row>
    <row r="25">
      <c r="A25" s="51"/>
      <c r="B25" s="48"/>
      <c r="C25" s="49"/>
      <c r="D25" s="30"/>
      <c r="E25" s="30"/>
      <c r="F25" s="30"/>
      <c r="G25" s="30"/>
      <c r="H25" s="30"/>
      <c r="I25" s="4"/>
      <c r="J25" s="4"/>
      <c r="K25" s="4"/>
      <c r="L25" s="4"/>
      <c r="M25" s="4"/>
      <c r="N25" s="4"/>
      <c r="O25" s="4"/>
      <c r="P25" s="4"/>
      <c r="Q25" s="4"/>
    </row>
    <row r="26">
      <c r="A26" s="51"/>
      <c r="B26" s="48"/>
      <c r="C26" s="49"/>
      <c r="D26" s="30"/>
      <c r="E26" s="30"/>
      <c r="F26" s="30"/>
      <c r="G26" s="30"/>
      <c r="H26" s="30"/>
      <c r="I26" s="4"/>
      <c r="J26" s="4"/>
      <c r="K26" s="4"/>
      <c r="L26" s="4"/>
      <c r="M26" s="4"/>
      <c r="N26" s="4"/>
      <c r="O26" s="4"/>
      <c r="P26" s="4"/>
      <c r="Q26" s="4"/>
    </row>
    <row r="27">
      <c r="A27" s="51"/>
      <c r="B27" s="48"/>
      <c r="C27" s="49"/>
      <c r="D27" s="30"/>
      <c r="E27" s="30"/>
      <c r="F27" s="30"/>
      <c r="G27" s="30"/>
      <c r="H27" s="30"/>
      <c r="I27" s="4"/>
      <c r="J27" s="4"/>
      <c r="K27" s="4"/>
      <c r="L27" s="4"/>
      <c r="M27" s="4"/>
      <c r="N27" s="4"/>
      <c r="O27" s="4"/>
      <c r="P27" s="4"/>
      <c r="Q27" s="4"/>
    </row>
    <row r="28">
      <c r="A28" s="51"/>
      <c r="B28" s="48"/>
      <c r="C28" s="49"/>
      <c r="D28" s="30"/>
      <c r="E28" s="30"/>
      <c r="F28" s="30"/>
      <c r="G28" s="30"/>
      <c r="H28" s="30"/>
      <c r="I28" s="4"/>
      <c r="J28" s="4"/>
      <c r="K28" s="4"/>
      <c r="L28" s="4"/>
      <c r="M28" s="4"/>
      <c r="N28" s="4"/>
      <c r="O28" s="4"/>
      <c r="P28" s="4"/>
      <c r="Q28" s="4"/>
    </row>
    <row r="29">
      <c r="A29" s="51"/>
      <c r="B29" s="48"/>
      <c r="C29" s="49"/>
      <c r="D29" s="30"/>
      <c r="E29" s="30"/>
      <c r="F29" s="30"/>
      <c r="G29" s="30"/>
      <c r="H29" s="30"/>
      <c r="I29" s="4"/>
      <c r="J29" s="4"/>
      <c r="K29" s="4"/>
      <c r="L29" s="4"/>
      <c r="M29" s="4"/>
      <c r="N29" s="4"/>
      <c r="O29" s="4"/>
      <c r="P29" s="4"/>
      <c r="Q29" s="4"/>
    </row>
    <row r="30">
      <c r="A30" s="51"/>
      <c r="B30" s="48"/>
      <c r="C30" s="49"/>
      <c r="D30" s="30"/>
      <c r="E30" s="30"/>
      <c r="F30" s="30"/>
      <c r="G30" s="30"/>
      <c r="H30" s="30"/>
      <c r="I30" s="4"/>
      <c r="J30" s="4"/>
      <c r="K30" s="4"/>
      <c r="L30" s="4"/>
      <c r="M30" s="4"/>
      <c r="N30" s="4"/>
      <c r="O30" s="4"/>
      <c r="P30" s="4"/>
      <c r="Q30" s="4"/>
    </row>
    <row r="31">
      <c r="A31" s="51"/>
      <c r="B31" s="48"/>
      <c r="C31" s="49"/>
      <c r="D31" s="30"/>
      <c r="E31" s="30"/>
      <c r="F31" s="30"/>
      <c r="G31" s="30"/>
      <c r="H31" s="30"/>
      <c r="I31" s="4"/>
      <c r="J31" s="4"/>
      <c r="K31" s="4"/>
      <c r="L31" s="4"/>
      <c r="M31" s="4"/>
      <c r="N31" s="4"/>
      <c r="O31" s="4"/>
      <c r="P31" s="4"/>
      <c r="Q31" s="4"/>
    </row>
    <row r="32">
      <c r="A32" s="53"/>
      <c r="B32" s="48"/>
      <c r="C32" s="49"/>
      <c r="D32" s="30"/>
      <c r="E32" s="30"/>
      <c r="F32" s="30"/>
      <c r="G32" s="30"/>
      <c r="H32" s="30"/>
      <c r="I32" s="4"/>
      <c r="J32" s="4"/>
      <c r="K32" s="4"/>
      <c r="L32" s="4"/>
      <c r="M32" s="4"/>
      <c r="N32" s="4"/>
      <c r="O32" s="4"/>
      <c r="P32" s="4"/>
      <c r="Q32" s="4"/>
    </row>
    <row r="33">
      <c r="A33" s="47" t="s">
        <v>131</v>
      </c>
      <c r="B33" s="48"/>
      <c r="C33" s="49"/>
      <c r="D33" s="30"/>
      <c r="E33" s="30"/>
      <c r="F33" s="30"/>
      <c r="G33" s="30"/>
      <c r="H33" s="30"/>
      <c r="I33" s="4"/>
      <c r="J33" s="4"/>
      <c r="K33" s="4"/>
      <c r="L33" s="4"/>
      <c r="M33" s="4"/>
      <c r="N33" s="4"/>
      <c r="O33" s="4"/>
      <c r="P33" s="4"/>
      <c r="Q33" s="4"/>
    </row>
    <row r="34">
      <c r="A34" s="51"/>
      <c r="B34" s="48"/>
      <c r="C34" s="49"/>
      <c r="D34" s="30"/>
      <c r="E34" s="30"/>
      <c r="F34" s="30"/>
      <c r="G34" s="30"/>
      <c r="H34" s="30"/>
      <c r="I34" s="4"/>
      <c r="J34" s="4"/>
      <c r="K34" s="4"/>
      <c r="L34" s="4"/>
      <c r="M34" s="4"/>
      <c r="N34" s="4"/>
      <c r="O34" s="4"/>
      <c r="P34" s="4"/>
      <c r="Q34" s="4"/>
    </row>
    <row r="35">
      <c r="A35" s="51"/>
      <c r="B35" s="48"/>
      <c r="C35" s="49"/>
      <c r="D35" s="30"/>
      <c r="E35" s="30"/>
      <c r="F35" s="30"/>
      <c r="G35" s="30"/>
      <c r="H35" s="30"/>
      <c r="I35" s="4"/>
      <c r="J35" s="4"/>
      <c r="K35" s="4"/>
      <c r="L35" s="4"/>
      <c r="M35" s="4"/>
      <c r="N35" s="4"/>
      <c r="O35" s="4"/>
      <c r="P35" s="4"/>
      <c r="Q35" s="4"/>
    </row>
    <row r="36">
      <c r="A36" s="51"/>
      <c r="B36" s="48"/>
      <c r="C36" s="49"/>
      <c r="D36" s="30"/>
      <c r="E36" s="30"/>
      <c r="F36" s="30"/>
      <c r="G36" s="30"/>
      <c r="H36" s="30"/>
      <c r="I36" s="4"/>
      <c r="J36" s="4"/>
      <c r="K36" s="4"/>
      <c r="L36" s="4"/>
      <c r="M36" s="4"/>
      <c r="N36" s="4"/>
      <c r="O36" s="4"/>
      <c r="P36" s="4"/>
      <c r="Q36" s="4"/>
    </row>
    <row r="37">
      <c r="A37" s="51"/>
      <c r="B37" s="48"/>
      <c r="C37" s="49"/>
      <c r="D37" s="30"/>
      <c r="E37" s="30"/>
      <c r="F37" s="30"/>
      <c r="G37" s="30"/>
      <c r="H37" s="30"/>
      <c r="I37" s="4"/>
      <c r="J37" s="4"/>
      <c r="K37" s="4"/>
      <c r="L37" s="4"/>
      <c r="M37" s="4"/>
      <c r="N37" s="4"/>
      <c r="O37" s="4"/>
      <c r="P37" s="4"/>
      <c r="Q37" s="4"/>
    </row>
    <row r="38">
      <c r="A38" s="51"/>
      <c r="B38" s="48"/>
      <c r="C38" s="49"/>
      <c r="D38" s="30"/>
      <c r="E38" s="30"/>
      <c r="F38" s="30"/>
      <c r="G38" s="30"/>
      <c r="H38" s="30"/>
      <c r="I38" s="4"/>
      <c r="J38" s="4"/>
      <c r="K38" s="4"/>
      <c r="L38" s="4"/>
      <c r="M38" s="4"/>
      <c r="N38" s="4"/>
      <c r="O38" s="4"/>
      <c r="P38" s="4"/>
      <c r="Q38" s="4"/>
    </row>
    <row r="39">
      <c r="A39" s="51"/>
      <c r="B39" s="48"/>
      <c r="C39" s="49"/>
      <c r="D39" s="30"/>
      <c r="E39" s="30"/>
      <c r="F39" s="30"/>
      <c r="G39" s="30"/>
      <c r="H39" s="30"/>
      <c r="I39" s="4"/>
      <c r="J39" s="4"/>
      <c r="K39" s="4"/>
      <c r="L39" s="4"/>
      <c r="M39" s="4"/>
      <c r="N39" s="4"/>
      <c r="O39" s="4"/>
      <c r="P39" s="4"/>
      <c r="Q39" s="4"/>
    </row>
    <row r="40">
      <c r="A40" s="51"/>
      <c r="B40" s="48"/>
      <c r="C40" s="49"/>
      <c r="D40" s="30"/>
      <c r="E40" s="30"/>
      <c r="F40" s="30"/>
      <c r="G40" s="30"/>
      <c r="H40" s="30"/>
      <c r="I40" s="4"/>
      <c r="J40" s="4"/>
      <c r="K40" s="4"/>
      <c r="L40" s="4"/>
      <c r="M40" s="4"/>
      <c r="N40" s="4"/>
      <c r="O40" s="4"/>
      <c r="P40" s="4"/>
      <c r="Q40" s="4"/>
    </row>
    <row r="41">
      <c r="A41" s="51"/>
      <c r="B41" s="48"/>
      <c r="C41" s="49"/>
      <c r="D41" s="30"/>
      <c r="E41" s="30"/>
      <c r="F41" s="30"/>
      <c r="G41" s="30"/>
      <c r="H41" s="30"/>
      <c r="I41" s="4"/>
      <c r="J41" s="4"/>
      <c r="K41" s="4"/>
      <c r="L41" s="4"/>
      <c r="M41" s="4"/>
      <c r="N41" s="4"/>
      <c r="O41" s="4"/>
      <c r="P41" s="4"/>
      <c r="Q41" s="4"/>
    </row>
    <row r="42">
      <c r="A42" s="53"/>
      <c r="B42" s="48"/>
      <c r="C42" s="49"/>
      <c r="D42" s="30"/>
      <c r="E42" s="30"/>
      <c r="F42" s="30"/>
      <c r="G42" s="30"/>
      <c r="H42" s="30"/>
      <c r="I42" s="4"/>
      <c r="J42" s="4"/>
      <c r="K42" s="4"/>
      <c r="L42" s="4"/>
      <c r="M42" s="4"/>
      <c r="N42" s="4"/>
      <c r="O42" s="4"/>
      <c r="P42" s="4"/>
      <c r="Q42" s="4"/>
    </row>
    <row r="43">
      <c r="A43" s="47" t="s">
        <v>131</v>
      </c>
      <c r="B43" s="48"/>
      <c r="C43" s="36"/>
      <c r="D43" s="30"/>
      <c r="E43" s="30"/>
      <c r="F43" s="30"/>
      <c r="G43" s="30"/>
      <c r="H43" s="30"/>
      <c r="I43" s="4"/>
      <c r="J43" s="4"/>
      <c r="K43" s="4"/>
      <c r="L43" s="4"/>
      <c r="M43" s="4"/>
      <c r="N43" s="4"/>
      <c r="O43" s="4"/>
      <c r="P43" s="4"/>
      <c r="Q43" s="4"/>
    </row>
    <row r="44">
      <c r="A44" s="51"/>
      <c r="B44" s="48"/>
      <c r="C44" s="36"/>
      <c r="D44" s="30"/>
      <c r="E44" s="30"/>
      <c r="F44" s="30"/>
      <c r="G44" s="30"/>
      <c r="H44" s="30"/>
      <c r="I44" s="4"/>
      <c r="J44" s="4"/>
      <c r="K44" s="4"/>
      <c r="L44" s="4"/>
      <c r="M44" s="4"/>
      <c r="N44" s="4"/>
      <c r="O44" s="4"/>
      <c r="P44" s="4"/>
      <c r="Q44" s="4"/>
    </row>
    <row r="45">
      <c r="A45" s="51"/>
      <c r="B45" s="48"/>
      <c r="C45" s="36"/>
      <c r="D45" s="30"/>
      <c r="E45" s="30"/>
      <c r="F45" s="30"/>
      <c r="G45" s="30"/>
      <c r="H45" s="30"/>
      <c r="I45" s="4"/>
      <c r="J45" s="4"/>
      <c r="K45" s="4"/>
      <c r="L45" s="4"/>
      <c r="M45" s="4"/>
      <c r="N45" s="4"/>
      <c r="O45" s="4"/>
      <c r="P45" s="4"/>
      <c r="Q45" s="4"/>
    </row>
    <row r="46">
      <c r="A46" s="51"/>
      <c r="B46" s="48"/>
      <c r="C46" s="36"/>
      <c r="D46" s="30"/>
      <c r="E46" s="30"/>
      <c r="F46" s="30"/>
      <c r="G46" s="30"/>
      <c r="H46" s="30"/>
      <c r="I46" s="4"/>
      <c r="J46" s="4"/>
      <c r="K46" s="4"/>
      <c r="L46" s="4"/>
      <c r="M46" s="4"/>
      <c r="N46" s="4"/>
      <c r="O46" s="4"/>
      <c r="P46" s="4"/>
      <c r="Q46" s="4"/>
    </row>
    <row r="47">
      <c r="A47" s="51"/>
      <c r="B47" s="48"/>
      <c r="C47" s="36"/>
      <c r="D47" s="30"/>
      <c r="E47" s="30"/>
      <c r="F47" s="30"/>
      <c r="G47" s="30"/>
      <c r="H47" s="30"/>
      <c r="I47" s="4"/>
      <c r="J47" s="4"/>
      <c r="K47" s="4"/>
      <c r="L47" s="4"/>
      <c r="M47" s="4"/>
      <c r="N47" s="4"/>
      <c r="O47" s="4"/>
      <c r="P47" s="4"/>
      <c r="Q47" s="4"/>
    </row>
    <row r="48">
      <c r="A48" s="51"/>
      <c r="B48" s="48"/>
      <c r="C48" s="36"/>
      <c r="D48" s="30"/>
      <c r="E48" s="30"/>
      <c r="F48" s="30"/>
      <c r="G48" s="30"/>
      <c r="H48" s="30"/>
      <c r="I48" s="4"/>
      <c r="J48" s="4"/>
      <c r="K48" s="4"/>
      <c r="L48" s="4"/>
      <c r="M48" s="4"/>
      <c r="N48" s="4"/>
      <c r="O48" s="4"/>
      <c r="P48" s="4"/>
      <c r="Q48" s="4"/>
    </row>
    <row r="49">
      <c r="A49" s="51"/>
      <c r="B49" s="48"/>
      <c r="C49" s="36"/>
      <c r="D49" s="30"/>
      <c r="E49" s="30"/>
      <c r="F49" s="30"/>
      <c r="G49" s="30"/>
      <c r="H49" s="30"/>
      <c r="I49" s="4"/>
      <c r="J49" s="4"/>
      <c r="K49" s="4"/>
      <c r="L49" s="4"/>
      <c r="M49" s="4"/>
      <c r="N49" s="4"/>
      <c r="O49" s="4"/>
      <c r="P49" s="4"/>
      <c r="Q49" s="4"/>
    </row>
    <row r="50">
      <c r="A50" s="51"/>
      <c r="B50" s="48"/>
      <c r="C50" s="36"/>
      <c r="D50" s="30"/>
      <c r="E50" s="30"/>
      <c r="F50" s="30"/>
      <c r="G50" s="30"/>
      <c r="H50" s="30"/>
      <c r="I50" s="4"/>
      <c r="J50" s="4"/>
      <c r="K50" s="4"/>
      <c r="L50" s="4"/>
      <c r="M50" s="4"/>
      <c r="N50" s="4"/>
      <c r="O50" s="4"/>
      <c r="P50" s="4"/>
      <c r="Q50" s="4"/>
    </row>
    <row r="51">
      <c r="A51" s="51"/>
      <c r="B51" s="48"/>
      <c r="C51" s="36"/>
      <c r="D51" s="30"/>
      <c r="E51" s="30"/>
      <c r="F51" s="30"/>
      <c r="G51" s="30"/>
      <c r="H51" s="30"/>
      <c r="I51" s="4"/>
      <c r="J51" s="4"/>
      <c r="K51" s="4"/>
      <c r="L51" s="4"/>
      <c r="M51" s="4"/>
      <c r="N51" s="4"/>
      <c r="O51" s="4"/>
      <c r="P51" s="4"/>
      <c r="Q51" s="4"/>
    </row>
    <row r="52">
      <c r="A52" s="51"/>
      <c r="B52" s="48"/>
      <c r="C52" s="36"/>
      <c r="D52" s="30"/>
      <c r="E52" s="30"/>
      <c r="F52" s="30"/>
      <c r="G52" s="30"/>
      <c r="H52" s="30"/>
      <c r="I52" s="4"/>
      <c r="J52" s="4"/>
      <c r="K52" s="4"/>
      <c r="L52" s="4"/>
      <c r="M52" s="4"/>
      <c r="N52" s="4"/>
      <c r="O52" s="4"/>
      <c r="P52" s="4"/>
      <c r="Q52" s="4"/>
    </row>
    <row r="53">
      <c r="A53" s="51"/>
      <c r="B53" s="48"/>
      <c r="C53" s="36"/>
      <c r="D53" s="30"/>
      <c r="E53" s="30"/>
      <c r="F53" s="30"/>
      <c r="G53" s="30"/>
      <c r="H53" s="30"/>
      <c r="I53" s="4"/>
      <c r="J53" s="4"/>
      <c r="K53" s="4"/>
      <c r="L53" s="4"/>
      <c r="M53" s="4"/>
      <c r="N53" s="4"/>
      <c r="O53" s="4"/>
      <c r="P53" s="4"/>
      <c r="Q53" s="4"/>
    </row>
    <row r="54">
      <c r="A54" s="53"/>
      <c r="B54" s="48"/>
      <c r="C54" s="36"/>
      <c r="D54" s="30"/>
      <c r="E54" s="30"/>
      <c r="F54" s="30"/>
      <c r="G54" s="30"/>
      <c r="H54" s="30"/>
      <c r="I54" s="4"/>
      <c r="J54" s="4"/>
      <c r="K54" s="4"/>
      <c r="L54" s="4"/>
      <c r="M54" s="4"/>
      <c r="N54" s="4"/>
      <c r="O54" s="4"/>
      <c r="P54" s="4"/>
      <c r="Q54" s="4"/>
    </row>
  </sheetData>
  <mergeCells count="11">
    <mergeCell ref="A19:A21"/>
    <mergeCell ref="A22:A32"/>
    <mergeCell ref="A33:A42"/>
    <mergeCell ref="A43:A54"/>
    <mergeCell ref="A1:H1"/>
    <mergeCell ref="A3:A6"/>
    <mergeCell ref="A7:A11"/>
    <mergeCell ref="A12:A15"/>
    <mergeCell ref="A16:A18"/>
    <mergeCell ref="I17:P17"/>
    <mergeCell ref="I18:P18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0.25"/>
    <col customWidth="1" min="3" max="3" width="11.63"/>
  </cols>
  <sheetData>
    <row r="1">
      <c r="A1" s="1" t="s">
        <v>147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58" t="s">
        <v>148</v>
      </c>
      <c r="B3" s="59" t="s">
        <v>149</v>
      </c>
      <c r="C3" s="12" t="s">
        <v>77</v>
      </c>
      <c r="D3" s="13" t="s">
        <v>11</v>
      </c>
      <c r="E3" s="13" t="s">
        <v>11</v>
      </c>
      <c r="F3" s="13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60" t="s">
        <v>150</v>
      </c>
      <c r="C4" s="12" t="s">
        <v>77</v>
      </c>
      <c r="D4" s="13" t="s">
        <v>11</v>
      </c>
      <c r="E4" s="13" t="s">
        <v>11</v>
      </c>
      <c r="F4" s="13" t="s">
        <v>11</v>
      </c>
      <c r="G4" s="4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5"/>
      <c r="B5" s="60" t="s">
        <v>151</v>
      </c>
      <c r="C5" s="12" t="s">
        <v>71</v>
      </c>
      <c r="D5" s="12" t="s">
        <v>11</v>
      </c>
      <c r="E5" s="12" t="s">
        <v>11</v>
      </c>
      <c r="F5" s="12" t="s">
        <v>11</v>
      </c>
      <c r="G5" s="44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58" t="s">
        <v>152</v>
      </c>
      <c r="B6" s="60" t="s">
        <v>153</v>
      </c>
      <c r="C6" s="12" t="s">
        <v>59</v>
      </c>
      <c r="D6" s="12" t="s">
        <v>11</v>
      </c>
      <c r="E6" s="12" t="s">
        <v>11</v>
      </c>
      <c r="F6" s="12" t="s">
        <v>11</v>
      </c>
      <c r="G6" s="44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2</v>
      </c>
      <c r="N6" s="16" t="s">
        <v>27</v>
      </c>
      <c r="O6" s="16">
        <f>countif(C:C,"a4")</f>
        <v>0</v>
      </c>
      <c r="P6" s="16">
        <f t="shared" ref="P6:P16" si="1">sum(I6,K6,M6,O6)</f>
        <v>2</v>
      </c>
    </row>
    <row r="7">
      <c r="A7" s="45"/>
      <c r="B7" s="60" t="s">
        <v>154</v>
      </c>
      <c r="C7" s="12" t="s">
        <v>59</v>
      </c>
      <c r="D7" s="12" t="s">
        <v>11</v>
      </c>
      <c r="E7" s="12" t="s">
        <v>11</v>
      </c>
      <c r="F7" s="12" t="s">
        <v>11</v>
      </c>
      <c r="G7" s="44" t="s">
        <v>11</v>
      </c>
      <c r="H7" s="16" t="s">
        <v>30</v>
      </c>
      <c r="I7" s="16">
        <f>countif(C:C,"b1")</f>
        <v>1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2</v>
      </c>
      <c r="N7" s="16" t="s">
        <v>33</v>
      </c>
      <c r="O7" s="16">
        <f>countif(C:C,"b4")</f>
        <v>0</v>
      </c>
      <c r="P7" s="16">
        <f t="shared" si="1"/>
        <v>3</v>
      </c>
    </row>
    <row r="8">
      <c r="A8" s="61" t="s">
        <v>155</v>
      </c>
      <c r="B8" s="60" t="s">
        <v>156</v>
      </c>
      <c r="C8" s="12" t="s">
        <v>141</v>
      </c>
      <c r="D8" s="12" t="s">
        <v>11</v>
      </c>
      <c r="E8" s="12" t="s">
        <v>11</v>
      </c>
      <c r="F8" s="12" t="s">
        <v>11</v>
      </c>
      <c r="G8" s="44" t="s">
        <v>11</v>
      </c>
      <c r="H8" s="16" t="s">
        <v>35</v>
      </c>
      <c r="I8" s="16">
        <f>countif(C:C,"c1")</f>
        <v>0</v>
      </c>
      <c r="J8" s="16" t="s">
        <v>36</v>
      </c>
      <c r="K8" s="16">
        <f>countif(C:C,"c2")</f>
        <v>1</v>
      </c>
      <c r="L8" s="16" t="s">
        <v>37</v>
      </c>
      <c r="M8" s="16">
        <f>countif(C:C,"c3")</f>
        <v>2</v>
      </c>
      <c r="N8" s="16" t="s">
        <v>38</v>
      </c>
      <c r="O8" s="16">
        <f>countif(C:C,"c4")</f>
        <v>0</v>
      </c>
      <c r="P8" s="16">
        <f t="shared" si="1"/>
        <v>3</v>
      </c>
    </row>
    <row r="9">
      <c r="A9" s="61" t="s">
        <v>157</v>
      </c>
      <c r="B9" s="60" t="s">
        <v>158</v>
      </c>
      <c r="C9" s="12" t="s">
        <v>159</v>
      </c>
      <c r="D9" s="12" t="s">
        <v>11</v>
      </c>
      <c r="E9" s="12" t="s">
        <v>11</v>
      </c>
      <c r="F9" s="12" t="s">
        <v>11</v>
      </c>
      <c r="G9" s="44" t="s">
        <v>92</v>
      </c>
      <c r="H9" s="16" t="s">
        <v>41</v>
      </c>
      <c r="I9" s="17">
        <f>countif(C:C,"d1")</f>
        <v>1</v>
      </c>
      <c r="J9" s="16" t="s">
        <v>42</v>
      </c>
      <c r="K9" s="16">
        <f>countif(C:C,"d2")</f>
        <v>0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1</v>
      </c>
    </row>
    <row r="10">
      <c r="A10" s="58" t="s">
        <v>160</v>
      </c>
      <c r="B10" s="60" t="s">
        <v>161</v>
      </c>
      <c r="C10" s="12" t="s">
        <v>40</v>
      </c>
      <c r="D10" s="12" t="s">
        <v>11</v>
      </c>
      <c r="E10" s="12" t="s">
        <v>11</v>
      </c>
      <c r="F10" s="12" t="s">
        <v>11</v>
      </c>
      <c r="G10" s="44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</row>
    <row r="11">
      <c r="A11" s="45"/>
      <c r="B11" s="60" t="s">
        <v>162</v>
      </c>
      <c r="C11" s="12" t="s">
        <v>40</v>
      </c>
      <c r="D11" s="12" t="s">
        <v>11</v>
      </c>
      <c r="E11" s="12" t="s">
        <v>11</v>
      </c>
      <c r="F11" s="12" t="s">
        <v>11</v>
      </c>
      <c r="G11" s="44" t="s">
        <v>11</v>
      </c>
      <c r="H11" s="16" t="s">
        <v>54</v>
      </c>
      <c r="I11" s="17">
        <f>countif(C:C,"f1")</f>
        <v>0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1</v>
      </c>
      <c r="N11" s="16" t="s">
        <v>57</v>
      </c>
      <c r="O11" s="16">
        <f>countif(C:C,"f4")</f>
        <v>0</v>
      </c>
      <c r="P11" s="16">
        <f t="shared" si="1"/>
        <v>1</v>
      </c>
    </row>
    <row r="12">
      <c r="A12" s="61" t="s">
        <v>163</v>
      </c>
      <c r="B12" s="60" t="s">
        <v>164</v>
      </c>
      <c r="C12" s="12" t="s">
        <v>10</v>
      </c>
      <c r="D12" s="12" t="s">
        <v>11</v>
      </c>
      <c r="E12" s="12" t="s">
        <v>11</v>
      </c>
      <c r="F12" s="12" t="s">
        <v>11</v>
      </c>
      <c r="G12" s="44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0</v>
      </c>
    </row>
    <row r="13">
      <c r="A13" s="62"/>
      <c r="B13" s="49"/>
      <c r="C13" s="30"/>
      <c r="D13" s="37"/>
      <c r="E13" s="37"/>
      <c r="F13" s="37"/>
      <c r="G13" s="34"/>
      <c r="H13" s="16" t="s">
        <v>65</v>
      </c>
      <c r="I13" s="16">
        <f>countif(C:C,"h1")</f>
        <v>0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0</v>
      </c>
      <c r="N13" s="16" t="s">
        <v>68</v>
      </c>
      <c r="O13" s="16">
        <f>countif(C:C,"h4")</f>
        <v>0</v>
      </c>
      <c r="P13" s="16">
        <f t="shared" si="1"/>
        <v>0</v>
      </c>
    </row>
    <row r="14">
      <c r="A14" s="62"/>
      <c r="B14" s="49"/>
      <c r="C14" s="30"/>
      <c r="D14" s="37"/>
      <c r="E14" s="37"/>
      <c r="F14" s="37"/>
      <c r="G14" s="34"/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 t="shared" ref="M14:M15" si="2"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A15" s="62"/>
      <c r="B15" s="49"/>
      <c r="C15" s="30"/>
      <c r="D15" s="37"/>
      <c r="E15" s="37"/>
      <c r="F15" s="37"/>
      <c r="G15" s="34"/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 t="shared" si="2"/>
        <v>0</v>
      </c>
      <c r="N15" s="18" t="s">
        <v>81</v>
      </c>
      <c r="O15" s="16">
        <f>countif(C:C,"j4")</f>
        <v>0</v>
      </c>
      <c r="P15" s="16">
        <f t="shared" si="1"/>
        <v>0</v>
      </c>
    </row>
    <row r="16">
      <c r="A16" s="62"/>
      <c r="B16" s="49"/>
      <c r="C16" s="30"/>
      <c r="D16" s="37"/>
      <c r="E16" s="37"/>
      <c r="F16" s="37"/>
      <c r="G16" s="34"/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62"/>
      <c r="B17" s="49"/>
      <c r="C17" s="30"/>
      <c r="D17" s="37"/>
      <c r="E17" s="37"/>
      <c r="F17" s="37"/>
      <c r="G17" s="34"/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10</v>
      </c>
    </row>
    <row r="18">
      <c r="A18" s="62"/>
      <c r="B18" s="49"/>
      <c r="C18" s="30"/>
      <c r="D18" s="37"/>
      <c r="E18" s="37"/>
      <c r="F18" s="37"/>
      <c r="G18" s="34"/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62"/>
      <c r="B19" s="49"/>
      <c r="C19" s="30"/>
      <c r="D19" s="30"/>
      <c r="E19" s="37"/>
      <c r="F19" s="37"/>
      <c r="G19" s="34"/>
      <c r="H19" s="29" t="s">
        <v>4</v>
      </c>
      <c r="I19" s="24">
        <f>countif(D:D,"o")</f>
        <v>0</v>
      </c>
      <c r="J19" s="24">
        <f>countif(D:D,"x")</f>
        <v>10</v>
      </c>
      <c r="K19" s="26"/>
      <c r="L19" s="27"/>
      <c r="M19" s="27"/>
      <c r="N19" s="27"/>
      <c r="O19" s="27"/>
      <c r="P19" s="30"/>
    </row>
    <row r="20">
      <c r="A20" s="62"/>
      <c r="B20" s="49"/>
      <c r="C20" s="30"/>
      <c r="D20" s="30"/>
      <c r="E20" s="37"/>
      <c r="F20" s="37"/>
      <c r="G20" s="34"/>
      <c r="H20" s="29" t="s">
        <v>5</v>
      </c>
      <c r="I20" s="24">
        <f>countif(E:E,"o")</f>
        <v>0</v>
      </c>
      <c r="J20" s="24">
        <f>countif(E:E,"x")</f>
        <v>10</v>
      </c>
      <c r="K20" s="4"/>
      <c r="L20" s="4"/>
      <c r="M20" s="4"/>
      <c r="N20" s="4"/>
      <c r="O20" s="4"/>
      <c r="P20" s="4"/>
    </row>
    <row r="21">
      <c r="A21" s="62"/>
      <c r="B21" s="49"/>
      <c r="C21" s="30"/>
      <c r="D21" s="30"/>
      <c r="E21" s="37"/>
      <c r="F21" s="37"/>
      <c r="G21" s="34"/>
      <c r="H21" s="29" t="s">
        <v>6</v>
      </c>
      <c r="I21" s="24">
        <f>countif(F:F,"o")</f>
        <v>0</v>
      </c>
      <c r="J21" s="24">
        <f>countif(F:F,"x")</f>
        <v>10</v>
      </c>
      <c r="K21" s="4"/>
      <c r="L21" s="4"/>
      <c r="M21" s="4"/>
      <c r="N21" s="4"/>
      <c r="O21" s="4"/>
      <c r="P21" s="4"/>
    </row>
    <row r="22">
      <c r="A22" s="62"/>
      <c r="B22" s="49"/>
      <c r="C22" s="30"/>
      <c r="D22" s="30"/>
      <c r="E22" s="37"/>
      <c r="F22" s="30"/>
      <c r="G22" s="63"/>
      <c r="H22" s="31" t="s">
        <v>7</v>
      </c>
      <c r="I22" s="24">
        <f>countif(G:G,"o")</f>
        <v>1</v>
      </c>
      <c r="J22" s="24">
        <f>countif(G:G,"x")</f>
        <v>9</v>
      </c>
      <c r="K22" s="4"/>
      <c r="L22" s="4"/>
      <c r="M22" s="4"/>
      <c r="N22" s="4"/>
      <c r="O22" s="4"/>
      <c r="P22" s="4"/>
    </row>
    <row r="23">
      <c r="A23" s="62"/>
      <c r="B23" s="49"/>
      <c r="C23" s="30"/>
      <c r="D23" s="30"/>
      <c r="E23" s="37"/>
      <c r="F23" s="30"/>
      <c r="G23" s="63"/>
      <c r="H23" s="32"/>
      <c r="I23" s="24"/>
      <c r="J23" s="24"/>
      <c r="K23" s="4"/>
      <c r="L23" s="4"/>
      <c r="M23" s="4"/>
      <c r="N23" s="4"/>
      <c r="O23" s="4"/>
      <c r="P23" s="4"/>
    </row>
    <row r="24">
      <c r="A24" s="62"/>
      <c r="B24" s="49"/>
      <c r="C24" s="30"/>
      <c r="D24" s="30"/>
      <c r="E24" s="30"/>
      <c r="F24" s="30"/>
      <c r="G24" s="63"/>
      <c r="H24" s="33"/>
      <c r="I24" s="24"/>
      <c r="J24" s="24"/>
      <c r="K24" s="4"/>
      <c r="L24" s="4"/>
      <c r="M24" s="4"/>
      <c r="N24" s="4"/>
      <c r="O24" s="4"/>
      <c r="P24" s="4"/>
    </row>
    <row r="25">
      <c r="A25" s="62"/>
      <c r="B25" s="49"/>
      <c r="C25" s="30"/>
      <c r="D25" s="30"/>
      <c r="E25" s="30"/>
      <c r="F25" s="30"/>
      <c r="G25" s="30"/>
      <c r="H25" s="4"/>
      <c r="I25" s="4"/>
      <c r="J25" s="4"/>
      <c r="K25" s="4"/>
      <c r="L25" s="4"/>
      <c r="M25" s="4"/>
      <c r="N25" s="4"/>
      <c r="O25" s="4"/>
      <c r="P25" s="4"/>
    </row>
    <row r="26">
      <c r="A26" s="62"/>
      <c r="B26" s="49"/>
      <c r="C26" s="30"/>
      <c r="D26" s="30"/>
      <c r="E26" s="30"/>
      <c r="F26" s="30"/>
      <c r="G26" s="30"/>
      <c r="H26" s="4"/>
      <c r="I26" s="4"/>
      <c r="J26" s="4"/>
      <c r="K26" s="4"/>
      <c r="L26" s="4"/>
      <c r="M26" s="4"/>
      <c r="N26" s="4"/>
      <c r="O26" s="4"/>
      <c r="P26" s="4"/>
    </row>
    <row r="27">
      <c r="A27" s="62"/>
      <c r="B27" s="49"/>
      <c r="C27" s="30"/>
      <c r="D27" s="30"/>
      <c r="E27" s="30"/>
      <c r="F27" s="30"/>
      <c r="G27" s="30"/>
      <c r="H27" s="4"/>
      <c r="I27" s="4"/>
      <c r="J27" s="4"/>
      <c r="K27" s="4"/>
      <c r="L27" s="4"/>
      <c r="M27" s="4"/>
      <c r="N27" s="4"/>
      <c r="O27" s="4"/>
      <c r="P27" s="4"/>
    </row>
    <row r="28">
      <c r="A28" s="62"/>
      <c r="B28" s="49"/>
      <c r="C28" s="30"/>
      <c r="D28" s="30"/>
      <c r="E28" s="30"/>
      <c r="F28" s="30"/>
      <c r="G28" s="30"/>
      <c r="H28" s="4"/>
      <c r="I28" s="4"/>
      <c r="J28" s="4"/>
      <c r="K28" s="4"/>
      <c r="L28" s="4"/>
      <c r="M28" s="4"/>
      <c r="N28" s="4"/>
      <c r="O28" s="4"/>
      <c r="P28" s="4"/>
    </row>
    <row r="29">
      <c r="A29" s="62"/>
      <c r="B29" s="49"/>
      <c r="C29" s="30"/>
      <c r="D29" s="30"/>
      <c r="E29" s="30"/>
      <c r="F29" s="30"/>
      <c r="G29" s="30"/>
      <c r="H29" s="4"/>
      <c r="I29" s="4"/>
      <c r="J29" s="4"/>
      <c r="K29" s="4"/>
      <c r="L29" s="4"/>
      <c r="M29" s="4"/>
      <c r="N29" s="4"/>
      <c r="O29" s="4"/>
      <c r="P29" s="4"/>
    </row>
    <row r="30">
      <c r="A30" s="62"/>
      <c r="B30" s="49"/>
      <c r="C30" s="30"/>
      <c r="D30" s="30"/>
      <c r="E30" s="30"/>
      <c r="F30" s="30"/>
      <c r="G30" s="30"/>
      <c r="H30" s="4"/>
      <c r="I30" s="4"/>
      <c r="J30" s="4"/>
      <c r="K30" s="4"/>
      <c r="L30" s="4"/>
      <c r="M30" s="4"/>
      <c r="N30" s="4"/>
      <c r="O30" s="4"/>
      <c r="P30" s="4"/>
    </row>
    <row r="31">
      <c r="A31" s="62"/>
      <c r="B31" s="49"/>
      <c r="C31" s="30"/>
      <c r="D31" s="30"/>
      <c r="E31" s="30"/>
      <c r="F31" s="30"/>
      <c r="G31" s="30"/>
      <c r="H31" s="4"/>
      <c r="I31" s="4"/>
      <c r="J31" s="4"/>
      <c r="K31" s="4"/>
      <c r="L31" s="4"/>
      <c r="M31" s="4"/>
      <c r="N31" s="4"/>
      <c r="O31" s="4"/>
      <c r="P31" s="4"/>
    </row>
    <row r="32">
      <c r="A32" s="62"/>
      <c r="B32" s="49"/>
      <c r="C32" s="30"/>
      <c r="D32" s="30"/>
      <c r="E32" s="30"/>
      <c r="F32" s="30"/>
      <c r="G32" s="30"/>
      <c r="H32" s="4"/>
      <c r="I32" s="4"/>
      <c r="J32" s="4"/>
      <c r="K32" s="4"/>
      <c r="L32" s="4"/>
      <c r="M32" s="4"/>
      <c r="N32" s="4"/>
      <c r="O32" s="4"/>
      <c r="P32" s="4"/>
    </row>
    <row r="33">
      <c r="A33" s="62"/>
      <c r="B33" s="49"/>
      <c r="C33" s="30"/>
      <c r="D33" s="30"/>
      <c r="E33" s="30"/>
      <c r="F33" s="30"/>
      <c r="G33" s="30"/>
      <c r="H33" s="4"/>
      <c r="I33" s="4"/>
      <c r="J33" s="4"/>
      <c r="K33" s="4"/>
      <c r="L33" s="4"/>
      <c r="M33" s="4"/>
      <c r="N33" s="4"/>
      <c r="O33" s="4"/>
      <c r="P33" s="4"/>
    </row>
    <row r="34">
      <c r="A34" s="62"/>
      <c r="B34" s="49"/>
      <c r="C34" s="30"/>
      <c r="D34" s="30"/>
      <c r="E34" s="30"/>
      <c r="F34" s="30"/>
      <c r="G34" s="30"/>
      <c r="H34" s="4"/>
      <c r="I34" s="4"/>
      <c r="J34" s="4"/>
      <c r="K34" s="4"/>
      <c r="L34" s="4"/>
      <c r="M34" s="4"/>
      <c r="N34" s="4"/>
      <c r="O34" s="4"/>
      <c r="P34" s="4"/>
    </row>
    <row r="35">
      <c r="A35" s="62"/>
      <c r="B35" s="49"/>
      <c r="C35" s="30"/>
      <c r="D35" s="30"/>
      <c r="E35" s="30"/>
      <c r="F35" s="30"/>
      <c r="G35" s="30"/>
      <c r="H35" s="4"/>
      <c r="I35" s="4"/>
      <c r="J35" s="4"/>
      <c r="K35" s="4"/>
      <c r="L35" s="4"/>
      <c r="M35" s="4"/>
      <c r="N35" s="4"/>
      <c r="O35" s="4"/>
      <c r="P35" s="4"/>
    </row>
    <row r="36">
      <c r="A36" s="62"/>
      <c r="B36" s="49"/>
      <c r="C36" s="30"/>
      <c r="D36" s="30"/>
      <c r="E36" s="30"/>
      <c r="F36" s="30"/>
      <c r="G36" s="30"/>
      <c r="H36" s="4"/>
      <c r="I36" s="4"/>
      <c r="J36" s="4"/>
      <c r="K36" s="4"/>
      <c r="L36" s="4"/>
      <c r="M36" s="4"/>
      <c r="N36" s="4"/>
      <c r="O36" s="4"/>
      <c r="P36" s="4"/>
    </row>
    <row r="37">
      <c r="A37" s="62"/>
      <c r="B37" s="49"/>
      <c r="C37" s="30"/>
      <c r="D37" s="30"/>
      <c r="E37" s="30"/>
      <c r="F37" s="30"/>
      <c r="G37" s="30"/>
      <c r="H37" s="4"/>
      <c r="I37" s="4"/>
      <c r="J37" s="4"/>
      <c r="K37" s="4"/>
      <c r="L37" s="4"/>
      <c r="M37" s="4"/>
      <c r="N37" s="4"/>
      <c r="O37" s="4"/>
      <c r="P37" s="4"/>
    </row>
    <row r="38">
      <c r="A38" s="62"/>
      <c r="B38" s="49"/>
      <c r="C38" s="30"/>
      <c r="D38" s="30"/>
      <c r="E38" s="30"/>
      <c r="F38" s="30"/>
      <c r="G38" s="30"/>
      <c r="H38" s="4"/>
      <c r="I38" s="4"/>
      <c r="J38" s="4"/>
      <c r="K38" s="4"/>
      <c r="L38" s="4"/>
      <c r="M38" s="4"/>
      <c r="N38" s="4"/>
      <c r="O38" s="4"/>
      <c r="P38" s="4"/>
    </row>
    <row r="39">
      <c r="A39" s="62"/>
      <c r="B39" s="49"/>
      <c r="C39" s="30"/>
      <c r="D39" s="30"/>
      <c r="E39" s="30"/>
      <c r="F39" s="30"/>
      <c r="G39" s="30"/>
      <c r="H39" s="4"/>
      <c r="I39" s="4"/>
      <c r="J39" s="4"/>
      <c r="K39" s="4"/>
      <c r="L39" s="4"/>
      <c r="M39" s="4"/>
      <c r="N39" s="4"/>
      <c r="O39" s="4"/>
      <c r="P39" s="4"/>
    </row>
    <row r="40">
      <c r="A40" s="62"/>
      <c r="B40" s="49"/>
      <c r="C40" s="30"/>
      <c r="D40" s="30"/>
      <c r="E40" s="30"/>
      <c r="F40" s="30"/>
      <c r="G40" s="30"/>
      <c r="H40" s="4"/>
      <c r="I40" s="4"/>
      <c r="J40" s="4"/>
      <c r="K40" s="4"/>
      <c r="L40" s="4"/>
      <c r="M40" s="4"/>
      <c r="N40" s="4"/>
      <c r="O40" s="4"/>
      <c r="P40" s="4"/>
    </row>
    <row r="41">
      <c r="A41" s="62"/>
      <c r="B41" s="49"/>
      <c r="C41" s="30"/>
      <c r="D41" s="30"/>
      <c r="E41" s="30"/>
      <c r="F41" s="30"/>
      <c r="G41" s="30"/>
      <c r="H41" s="4"/>
      <c r="I41" s="4"/>
      <c r="J41" s="4"/>
      <c r="K41" s="4"/>
      <c r="L41" s="4"/>
      <c r="M41" s="4"/>
      <c r="N41" s="4"/>
      <c r="O41" s="4"/>
      <c r="P41" s="4"/>
    </row>
    <row r="42">
      <c r="A42" s="62"/>
      <c r="B42" s="49"/>
      <c r="C42" s="30"/>
      <c r="D42" s="30"/>
      <c r="E42" s="30"/>
      <c r="F42" s="30"/>
      <c r="G42" s="30"/>
      <c r="H42" s="4"/>
      <c r="I42" s="4"/>
      <c r="J42" s="4"/>
      <c r="K42" s="4"/>
      <c r="L42" s="4"/>
      <c r="M42" s="4"/>
      <c r="N42" s="4"/>
      <c r="O42" s="4"/>
      <c r="P42" s="4"/>
    </row>
    <row r="43">
      <c r="A43" s="62"/>
      <c r="B43" s="36"/>
      <c r="C43" s="30"/>
      <c r="D43" s="30"/>
      <c r="E43" s="30"/>
      <c r="F43" s="30"/>
      <c r="G43" s="30"/>
      <c r="H43" s="4"/>
      <c r="I43" s="4"/>
      <c r="J43" s="4"/>
      <c r="K43" s="4"/>
      <c r="L43" s="4"/>
      <c r="M43" s="4"/>
      <c r="N43" s="4"/>
      <c r="O43" s="4"/>
      <c r="P43" s="4"/>
    </row>
    <row r="44">
      <c r="A44" s="62"/>
      <c r="B44" s="36"/>
      <c r="C44" s="30"/>
      <c r="D44" s="30"/>
      <c r="E44" s="30"/>
      <c r="F44" s="30"/>
      <c r="G44" s="30"/>
      <c r="H44" s="4"/>
      <c r="I44" s="4"/>
      <c r="J44" s="4"/>
      <c r="K44" s="4"/>
      <c r="L44" s="4"/>
      <c r="M44" s="4"/>
      <c r="N44" s="4"/>
      <c r="O44" s="4"/>
      <c r="P44" s="4"/>
    </row>
    <row r="45">
      <c r="A45" s="62"/>
      <c r="B45" s="36"/>
      <c r="C45" s="30"/>
      <c r="D45" s="30"/>
      <c r="E45" s="30"/>
      <c r="F45" s="30"/>
      <c r="G45" s="30"/>
      <c r="H45" s="4"/>
      <c r="I45" s="4"/>
      <c r="J45" s="4"/>
      <c r="K45" s="4"/>
      <c r="L45" s="4"/>
      <c r="M45" s="4"/>
      <c r="N45" s="4"/>
      <c r="O45" s="4"/>
      <c r="P45" s="4"/>
    </row>
    <row r="46">
      <c r="A46" s="62"/>
      <c r="B46" s="36"/>
      <c r="C46" s="30"/>
      <c r="D46" s="30"/>
      <c r="E46" s="30"/>
      <c r="F46" s="30"/>
      <c r="G46" s="30"/>
      <c r="H46" s="4"/>
      <c r="I46" s="4"/>
      <c r="J46" s="4"/>
      <c r="K46" s="4"/>
      <c r="L46" s="4"/>
      <c r="M46" s="4"/>
      <c r="N46" s="4"/>
      <c r="O46" s="4"/>
      <c r="P46" s="4"/>
    </row>
    <row r="47">
      <c r="A47" s="62"/>
      <c r="B47" s="36"/>
      <c r="C47" s="30"/>
      <c r="D47" s="30"/>
      <c r="E47" s="30"/>
      <c r="F47" s="30"/>
      <c r="G47" s="30"/>
      <c r="H47" s="4"/>
      <c r="I47" s="4"/>
      <c r="J47" s="4"/>
      <c r="K47" s="4"/>
      <c r="L47" s="4"/>
      <c r="M47" s="4"/>
      <c r="N47" s="4"/>
      <c r="O47" s="4"/>
      <c r="P47" s="4"/>
    </row>
    <row r="48">
      <c r="A48" s="62"/>
      <c r="B48" s="36"/>
      <c r="C48" s="30"/>
      <c r="D48" s="30"/>
      <c r="E48" s="30"/>
      <c r="F48" s="30"/>
      <c r="G48" s="30"/>
      <c r="H48" s="4"/>
      <c r="I48" s="4"/>
      <c r="J48" s="4"/>
      <c r="K48" s="4"/>
      <c r="L48" s="4"/>
      <c r="M48" s="4"/>
      <c r="N48" s="4"/>
      <c r="O48" s="4"/>
      <c r="P48" s="4"/>
    </row>
    <row r="49">
      <c r="A49" s="62"/>
      <c r="B49" s="36"/>
      <c r="C49" s="30"/>
      <c r="D49" s="30"/>
      <c r="E49" s="30"/>
      <c r="F49" s="30"/>
      <c r="G49" s="30"/>
      <c r="H49" s="4"/>
      <c r="I49" s="4"/>
      <c r="J49" s="4"/>
      <c r="K49" s="4"/>
      <c r="L49" s="4"/>
      <c r="M49" s="4"/>
      <c r="N49" s="4"/>
      <c r="O49" s="4"/>
      <c r="P49" s="4"/>
    </row>
    <row r="50">
      <c r="A50" s="62"/>
      <c r="B50" s="36"/>
      <c r="C50" s="30"/>
      <c r="D50" s="30"/>
      <c r="E50" s="30"/>
      <c r="F50" s="30"/>
      <c r="G50" s="30"/>
      <c r="H50" s="4"/>
      <c r="I50" s="4"/>
      <c r="J50" s="4"/>
      <c r="K50" s="4"/>
      <c r="L50" s="4"/>
      <c r="M50" s="4"/>
      <c r="N50" s="4"/>
      <c r="O50" s="4"/>
      <c r="P50" s="4"/>
    </row>
    <row r="51">
      <c r="A51" s="62"/>
      <c r="B51" s="36"/>
      <c r="C51" s="30"/>
      <c r="D51" s="30"/>
      <c r="E51" s="30"/>
      <c r="F51" s="30"/>
      <c r="G51" s="30"/>
      <c r="H51" s="4"/>
      <c r="I51" s="4"/>
      <c r="J51" s="4"/>
      <c r="K51" s="4"/>
      <c r="L51" s="4"/>
      <c r="M51" s="4"/>
      <c r="N51" s="4"/>
      <c r="O51" s="4"/>
      <c r="P51" s="4"/>
    </row>
    <row r="52">
      <c r="A52" s="62"/>
      <c r="B52" s="36"/>
      <c r="C52" s="30"/>
      <c r="D52" s="30"/>
      <c r="E52" s="30"/>
      <c r="F52" s="30"/>
      <c r="G52" s="30"/>
      <c r="H52" s="4"/>
      <c r="I52" s="4"/>
      <c r="J52" s="4"/>
      <c r="K52" s="4"/>
      <c r="L52" s="4"/>
      <c r="M52" s="4"/>
      <c r="N52" s="4"/>
      <c r="O52" s="4"/>
      <c r="P52" s="4"/>
    </row>
    <row r="53">
      <c r="A53" s="62"/>
      <c r="B53" s="36"/>
      <c r="C53" s="30"/>
      <c r="D53" s="30"/>
      <c r="E53" s="30"/>
      <c r="F53" s="30"/>
      <c r="G53" s="30"/>
      <c r="H53" s="4"/>
      <c r="I53" s="4"/>
      <c r="J53" s="4"/>
      <c r="K53" s="4"/>
      <c r="L53" s="4"/>
      <c r="M53" s="4"/>
      <c r="N53" s="4"/>
      <c r="O53" s="4"/>
      <c r="P53" s="4"/>
    </row>
    <row r="54">
      <c r="A54" s="62"/>
      <c r="B54" s="36"/>
      <c r="C54" s="30"/>
      <c r="D54" s="30"/>
      <c r="E54" s="30"/>
      <c r="F54" s="30"/>
      <c r="G54" s="30"/>
      <c r="H54" s="4"/>
      <c r="I54" s="4"/>
      <c r="J54" s="4"/>
      <c r="K54" s="4"/>
      <c r="L54" s="4"/>
      <c r="M54" s="4"/>
      <c r="N54" s="4"/>
      <c r="O54" s="4"/>
      <c r="P54" s="4"/>
    </row>
  </sheetData>
  <mergeCells count="6">
    <mergeCell ref="A1:G1"/>
    <mergeCell ref="A3:A5"/>
    <mergeCell ref="A6:A7"/>
    <mergeCell ref="A10:A11"/>
    <mergeCell ref="H16:O16"/>
    <mergeCell ref="H17:O17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3.75"/>
  </cols>
  <sheetData>
    <row r="1">
      <c r="A1" s="1" t="s">
        <v>165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0" t="s">
        <v>166</v>
      </c>
      <c r="B3" s="38" t="s">
        <v>167</v>
      </c>
      <c r="C3" s="12" t="s">
        <v>13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10" t="s">
        <v>168</v>
      </c>
      <c r="C4" s="12" t="s">
        <v>59</v>
      </c>
      <c r="D4" s="12" t="s">
        <v>11</v>
      </c>
      <c r="E4" s="13" t="s">
        <v>11</v>
      </c>
      <c r="F4" s="12" t="s">
        <v>11</v>
      </c>
      <c r="G4" s="4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0" t="s">
        <v>169</v>
      </c>
      <c r="B5" s="38" t="s">
        <v>170</v>
      </c>
      <c r="C5" s="12" t="s">
        <v>13</v>
      </c>
      <c r="D5" s="12" t="s">
        <v>11</v>
      </c>
      <c r="E5" s="12" t="s">
        <v>11</v>
      </c>
      <c r="F5" s="12" t="s">
        <v>11</v>
      </c>
      <c r="G5" s="44" t="s">
        <v>11</v>
      </c>
      <c r="H5" s="14"/>
      <c r="I5" s="14"/>
      <c r="J5" s="14"/>
      <c r="K5" s="14"/>
      <c r="L5" s="14"/>
      <c r="M5" s="14"/>
      <c r="N5" s="14"/>
      <c r="O5" s="14"/>
      <c r="P5" s="14"/>
    </row>
    <row r="6">
      <c r="A6" s="43"/>
      <c r="B6" s="10" t="s">
        <v>171</v>
      </c>
      <c r="C6" s="12" t="s">
        <v>172</v>
      </c>
      <c r="D6" s="12" t="s">
        <v>11</v>
      </c>
      <c r="E6" s="12" t="s">
        <v>11</v>
      </c>
      <c r="F6" s="12" t="s">
        <v>11</v>
      </c>
      <c r="G6" s="44" t="s">
        <v>11</v>
      </c>
      <c r="H6" s="15" t="s">
        <v>15</v>
      </c>
      <c r="I6" s="15" t="s">
        <v>16</v>
      </c>
      <c r="J6" s="15" t="s">
        <v>17</v>
      </c>
      <c r="K6" s="15" t="s">
        <v>16</v>
      </c>
      <c r="L6" s="15" t="s">
        <v>18</v>
      </c>
      <c r="M6" s="15" t="s">
        <v>16</v>
      </c>
      <c r="N6" s="15" t="s">
        <v>19</v>
      </c>
      <c r="O6" s="15" t="s">
        <v>16</v>
      </c>
      <c r="P6" s="16" t="s">
        <v>20</v>
      </c>
    </row>
    <row r="7">
      <c r="A7" s="40" t="s">
        <v>173</v>
      </c>
      <c r="B7" s="38" t="s">
        <v>174</v>
      </c>
      <c r="C7" s="12" t="s">
        <v>13</v>
      </c>
      <c r="D7" s="12" t="s">
        <v>11</v>
      </c>
      <c r="E7" s="12" t="s">
        <v>11</v>
      </c>
      <c r="F7" s="12" t="s">
        <v>11</v>
      </c>
      <c r="G7" s="44" t="s">
        <v>11</v>
      </c>
      <c r="H7" s="16" t="s">
        <v>24</v>
      </c>
      <c r="I7" s="16">
        <f>countif(C:C,"a1")</f>
        <v>0</v>
      </c>
      <c r="J7" s="16" t="s">
        <v>25</v>
      </c>
      <c r="K7" s="17">
        <f>countif(C:C,"a2")</f>
        <v>0</v>
      </c>
      <c r="L7" s="16" t="s">
        <v>26</v>
      </c>
      <c r="M7" s="16">
        <f>countif(C:C,"a3")</f>
        <v>1</v>
      </c>
      <c r="N7" s="16" t="s">
        <v>27</v>
      </c>
      <c r="O7" s="16">
        <f>countif(C:C,"a4")</f>
        <v>0</v>
      </c>
      <c r="P7" s="16">
        <f t="shared" ref="P7:P17" si="1">sum(I7,K7,M7,O7)</f>
        <v>1</v>
      </c>
    </row>
    <row r="8">
      <c r="A8" s="43"/>
      <c r="B8" s="38" t="s">
        <v>175</v>
      </c>
      <c r="C8" s="12" t="s">
        <v>97</v>
      </c>
      <c r="D8" s="12" t="s">
        <v>11</v>
      </c>
      <c r="E8" s="12" t="s">
        <v>11</v>
      </c>
      <c r="F8" s="12" t="s">
        <v>11</v>
      </c>
      <c r="G8" s="44" t="s">
        <v>11</v>
      </c>
      <c r="H8" s="16" t="s">
        <v>30</v>
      </c>
      <c r="I8" s="16">
        <f>countif(C:C,"b1")</f>
        <v>0</v>
      </c>
      <c r="J8" s="16" t="s">
        <v>31</v>
      </c>
      <c r="K8" s="16">
        <f>countif(C:C,"b2")</f>
        <v>1</v>
      </c>
      <c r="L8" s="16" t="s">
        <v>32</v>
      </c>
      <c r="M8" s="16">
        <f>countif(C:C,"b3")</f>
        <v>1</v>
      </c>
      <c r="N8" s="16" t="s">
        <v>33</v>
      </c>
      <c r="O8" s="16">
        <f>countif(C:C,"b4")</f>
        <v>0</v>
      </c>
      <c r="P8" s="16">
        <f t="shared" si="1"/>
        <v>2</v>
      </c>
    </row>
    <row r="9">
      <c r="A9" s="43"/>
      <c r="B9" s="38" t="s">
        <v>176</v>
      </c>
      <c r="C9" s="12" t="s">
        <v>53</v>
      </c>
      <c r="D9" s="12" t="s">
        <v>11</v>
      </c>
      <c r="E9" s="12" t="s">
        <v>11</v>
      </c>
      <c r="F9" s="12" t="s">
        <v>11</v>
      </c>
      <c r="G9" s="44" t="s">
        <v>11</v>
      </c>
      <c r="H9" s="16" t="s">
        <v>35</v>
      </c>
      <c r="I9" s="16">
        <f>countif(C:C,"c1")</f>
        <v>3</v>
      </c>
      <c r="J9" s="16" t="s">
        <v>36</v>
      </c>
      <c r="K9" s="16">
        <f>countif(C:C,"c2")</f>
        <v>0</v>
      </c>
      <c r="L9" s="16" t="s">
        <v>37</v>
      </c>
      <c r="M9" s="16">
        <f>countif(C:C,"c3")</f>
        <v>0</v>
      </c>
      <c r="N9" s="16" t="s">
        <v>38</v>
      </c>
      <c r="O9" s="16">
        <f>countif(C:C,"c4")</f>
        <v>0</v>
      </c>
      <c r="P9" s="16">
        <f t="shared" si="1"/>
        <v>3</v>
      </c>
    </row>
    <row r="10">
      <c r="A10" s="40" t="s">
        <v>177</v>
      </c>
      <c r="B10" s="38" t="s">
        <v>178</v>
      </c>
      <c r="C10" s="12" t="s">
        <v>77</v>
      </c>
      <c r="D10" s="12" t="s">
        <v>11</v>
      </c>
      <c r="E10" s="12" t="s">
        <v>11</v>
      </c>
      <c r="F10" s="12" t="s">
        <v>11</v>
      </c>
      <c r="G10" s="44" t="s">
        <v>11</v>
      </c>
      <c r="H10" s="16" t="s">
        <v>41</v>
      </c>
      <c r="I10" s="17">
        <f>countif(C:C,"d1")</f>
        <v>0</v>
      </c>
      <c r="J10" s="16" t="s">
        <v>42</v>
      </c>
      <c r="K10" s="16">
        <f>countif(C:C,"d2")</f>
        <v>0</v>
      </c>
      <c r="L10" s="16" t="s">
        <v>43</v>
      </c>
      <c r="M10" s="16">
        <f>countif(C:C,"d3")</f>
        <v>0</v>
      </c>
      <c r="N10" s="16" t="s">
        <v>44</v>
      </c>
      <c r="O10" s="16">
        <f>countif(C:C,"d4")</f>
        <v>0</v>
      </c>
      <c r="P10" s="16">
        <f t="shared" si="1"/>
        <v>0</v>
      </c>
    </row>
    <row r="11">
      <c r="A11" s="45"/>
      <c r="B11" s="38" t="s">
        <v>179</v>
      </c>
      <c r="C11" s="12" t="s">
        <v>141</v>
      </c>
      <c r="D11" s="12" t="s">
        <v>11</v>
      </c>
      <c r="E11" s="12" t="s">
        <v>11</v>
      </c>
      <c r="F11" s="12" t="s">
        <v>11</v>
      </c>
      <c r="G11" s="44" t="s">
        <v>11</v>
      </c>
      <c r="H11" s="16" t="s">
        <v>47</v>
      </c>
      <c r="I11" s="16">
        <f>countif(C:C,"e1")</f>
        <v>0</v>
      </c>
      <c r="J11" s="16" t="s">
        <v>48</v>
      </c>
      <c r="K11" s="16">
        <f>countif(C:C,"e2")</f>
        <v>0</v>
      </c>
      <c r="L11" s="16" t="s">
        <v>49</v>
      </c>
      <c r="M11" s="16">
        <f>countif(C:C,"e3")</f>
        <v>0</v>
      </c>
      <c r="N11" s="16" t="s">
        <v>50</v>
      </c>
      <c r="O11" s="16">
        <f>countif(C:C,"e4")</f>
        <v>0</v>
      </c>
      <c r="P11" s="16">
        <f t="shared" si="1"/>
        <v>0</v>
      </c>
    </row>
    <row r="12">
      <c r="A12" s="58" t="s">
        <v>180</v>
      </c>
      <c r="B12" s="59" t="s">
        <v>181</v>
      </c>
      <c r="C12" s="13" t="s">
        <v>146</v>
      </c>
      <c r="D12" s="13" t="s">
        <v>11</v>
      </c>
      <c r="E12" s="13" t="s">
        <v>11</v>
      </c>
      <c r="F12" s="13" t="s">
        <v>11</v>
      </c>
      <c r="G12" s="13" t="s">
        <v>11</v>
      </c>
      <c r="H12" s="16" t="s">
        <v>54</v>
      </c>
      <c r="I12" s="17">
        <f>countif(C:C,"f1")</f>
        <v>0</v>
      </c>
      <c r="J12" s="16" t="s">
        <v>55</v>
      </c>
      <c r="K12" s="16">
        <f>countif(C:C,"f2")</f>
        <v>1</v>
      </c>
      <c r="L12" s="16" t="s">
        <v>56</v>
      </c>
      <c r="M12" s="16">
        <f>countif(C:C,"f3")</f>
        <v>1</v>
      </c>
      <c r="N12" s="16" t="s">
        <v>57</v>
      </c>
      <c r="O12" s="16">
        <f>countif(C:C,"f4")</f>
        <v>0</v>
      </c>
      <c r="P12" s="16">
        <f t="shared" si="1"/>
        <v>2</v>
      </c>
    </row>
    <row r="13">
      <c r="A13" s="45"/>
      <c r="B13" s="60" t="s">
        <v>182</v>
      </c>
      <c r="C13" s="13" t="s">
        <v>183</v>
      </c>
      <c r="D13" s="13" t="s">
        <v>11</v>
      </c>
      <c r="E13" s="13" t="s">
        <v>11</v>
      </c>
      <c r="F13" s="13" t="s">
        <v>11</v>
      </c>
      <c r="G13" s="13" t="s">
        <v>11</v>
      </c>
      <c r="H13" s="16" t="s">
        <v>60</v>
      </c>
      <c r="I13" s="16">
        <f>countif(C:C,"g1")</f>
        <v>1</v>
      </c>
      <c r="J13" s="16" t="s">
        <v>61</v>
      </c>
      <c r="K13" s="16">
        <f>countif(C:C,"g2")</f>
        <v>0</v>
      </c>
      <c r="L13" s="16" t="s">
        <v>62</v>
      </c>
      <c r="M13" s="16">
        <f>countif(C:C,"g3")</f>
        <v>1</v>
      </c>
      <c r="N13" s="16" t="s">
        <v>63</v>
      </c>
      <c r="O13" s="16">
        <f>countif(C:C,"g4")</f>
        <v>0</v>
      </c>
      <c r="P13" s="16">
        <f t="shared" si="1"/>
        <v>2</v>
      </c>
    </row>
    <row r="14">
      <c r="A14" s="48"/>
      <c r="B14" s="49"/>
      <c r="C14" s="30"/>
      <c r="D14" s="37"/>
      <c r="E14" s="37"/>
      <c r="F14" s="37"/>
      <c r="G14" s="34"/>
      <c r="H14" s="16" t="s">
        <v>65</v>
      </c>
      <c r="I14" s="16">
        <f>countif(C:C,"h1")</f>
        <v>0</v>
      </c>
      <c r="J14" s="16" t="s">
        <v>66</v>
      </c>
      <c r="K14" s="16">
        <f>countif(C:C,"h2")</f>
        <v>0</v>
      </c>
      <c r="L14" s="16" t="s">
        <v>67</v>
      </c>
      <c r="M14" s="16">
        <f>countif(C:C,"h3")</f>
        <v>0</v>
      </c>
      <c r="N14" s="16" t="s">
        <v>68</v>
      </c>
      <c r="O14" s="16">
        <f>countif(C:C,"h4")</f>
        <v>0</v>
      </c>
      <c r="P14" s="16">
        <f t="shared" si="1"/>
        <v>0</v>
      </c>
    </row>
    <row r="15">
      <c r="A15" s="48"/>
      <c r="B15" s="49"/>
      <c r="C15" s="30"/>
      <c r="D15" s="37"/>
      <c r="E15" s="37"/>
      <c r="F15" s="37"/>
      <c r="G15" s="34"/>
      <c r="H15" s="18" t="s">
        <v>72</v>
      </c>
      <c r="I15" s="16">
        <f>countif(C:C,"i1")</f>
        <v>0</v>
      </c>
      <c r="J15" s="18" t="s">
        <v>73</v>
      </c>
      <c r="K15" s="16">
        <f>countif(C:C,"i2")</f>
        <v>0</v>
      </c>
      <c r="L15" s="18" t="s">
        <v>74</v>
      </c>
      <c r="M15" s="16">
        <f>countif(C:C,"i3")</f>
        <v>0</v>
      </c>
      <c r="N15" s="18" t="s">
        <v>75</v>
      </c>
      <c r="O15" s="16">
        <f>countif(C:C,"i4")</f>
        <v>0</v>
      </c>
      <c r="P15" s="16">
        <f t="shared" si="1"/>
        <v>0</v>
      </c>
    </row>
    <row r="16">
      <c r="A16" s="48"/>
      <c r="B16" s="49"/>
      <c r="C16" s="30"/>
      <c r="D16" s="37"/>
      <c r="E16" s="37"/>
      <c r="F16" s="37"/>
      <c r="G16" s="34"/>
      <c r="H16" s="18" t="s">
        <v>78</v>
      </c>
      <c r="I16" s="16">
        <f>countif(C:C,"j1")</f>
        <v>0</v>
      </c>
      <c r="J16" s="18" t="s">
        <v>79</v>
      </c>
      <c r="K16" s="16">
        <f>countif(C:C,"j2")</f>
        <v>0</v>
      </c>
      <c r="L16" s="18" t="s">
        <v>80</v>
      </c>
      <c r="M16" s="16">
        <f>countif(C:C,"j3")</f>
        <v>1</v>
      </c>
      <c r="N16" s="18" t="s">
        <v>81</v>
      </c>
      <c r="O16" s="16">
        <f>countif(C:C,"j4")</f>
        <v>0</v>
      </c>
      <c r="P16" s="16">
        <f t="shared" si="1"/>
        <v>1</v>
      </c>
    </row>
    <row r="17">
      <c r="A17" s="48"/>
      <c r="B17" s="49"/>
      <c r="C17" s="30"/>
      <c r="D17" s="37"/>
      <c r="E17" s="37"/>
      <c r="F17" s="37"/>
      <c r="G17" s="34"/>
      <c r="H17" s="19" t="s">
        <v>83</v>
      </c>
      <c r="I17" s="20"/>
      <c r="J17" s="20"/>
      <c r="K17" s="20"/>
      <c r="L17" s="20"/>
      <c r="M17" s="20"/>
      <c r="N17" s="20"/>
      <c r="O17" s="21"/>
      <c r="P17" s="16">
        <f t="shared" si="1"/>
        <v>0</v>
      </c>
    </row>
    <row r="18">
      <c r="A18" s="48"/>
      <c r="B18" s="49"/>
      <c r="C18" s="30"/>
      <c r="D18" s="37"/>
      <c r="E18" s="37"/>
      <c r="F18" s="37"/>
      <c r="G18" s="34"/>
      <c r="H18" s="22" t="s">
        <v>86</v>
      </c>
      <c r="I18" s="20"/>
      <c r="J18" s="20"/>
      <c r="K18" s="20"/>
      <c r="L18" s="20"/>
      <c r="M18" s="20"/>
      <c r="N18" s="20"/>
      <c r="O18" s="21"/>
      <c r="P18" s="16">
        <f>sum(P7:P17)</f>
        <v>11</v>
      </c>
    </row>
    <row r="19">
      <c r="A19" s="48"/>
      <c r="B19" s="49"/>
      <c r="C19" s="30"/>
      <c r="D19" s="30"/>
      <c r="E19" s="37"/>
      <c r="F19" s="37"/>
      <c r="G19" s="34"/>
      <c r="H19" s="23"/>
      <c r="I19" s="24" t="s">
        <v>88</v>
      </c>
      <c r="J19" s="25" t="s">
        <v>89</v>
      </c>
      <c r="K19" s="26"/>
      <c r="L19" s="27"/>
      <c r="M19" s="27"/>
      <c r="N19" s="27"/>
      <c r="O19" s="27"/>
      <c r="P19" s="28"/>
    </row>
    <row r="20">
      <c r="A20" s="48"/>
      <c r="B20" s="49"/>
      <c r="C20" s="30"/>
      <c r="D20" s="30"/>
      <c r="E20" s="37"/>
      <c r="F20" s="37"/>
      <c r="G20" s="34"/>
      <c r="H20" s="29" t="s">
        <v>4</v>
      </c>
      <c r="I20" s="24">
        <f>countif(D:D,"o")</f>
        <v>0</v>
      </c>
      <c r="J20" s="24">
        <f>countif(D:D,"x")</f>
        <v>11</v>
      </c>
      <c r="K20" s="26"/>
      <c r="L20" s="27"/>
      <c r="M20" s="27"/>
      <c r="N20" s="27"/>
      <c r="O20" s="27"/>
      <c r="P20" s="30"/>
    </row>
    <row r="21">
      <c r="A21" s="48"/>
      <c r="B21" s="49"/>
      <c r="C21" s="30"/>
      <c r="D21" s="30"/>
      <c r="E21" s="37"/>
      <c r="F21" s="37"/>
      <c r="G21" s="34"/>
      <c r="H21" s="29" t="s">
        <v>5</v>
      </c>
      <c r="I21" s="24">
        <f>countif(E:E,"o")</f>
        <v>0</v>
      </c>
      <c r="J21" s="24">
        <f>countif(E:E,"x")</f>
        <v>11</v>
      </c>
      <c r="K21" s="4"/>
      <c r="L21" s="4"/>
      <c r="M21" s="4"/>
      <c r="N21" s="4"/>
      <c r="O21" s="4"/>
      <c r="P21" s="4"/>
    </row>
    <row r="22">
      <c r="A22" s="62"/>
      <c r="B22" s="49"/>
      <c r="C22" s="30"/>
      <c r="D22" s="30"/>
      <c r="E22" s="37"/>
      <c r="F22" s="30"/>
      <c r="G22" s="63"/>
      <c r="H22" s="29" t="s">
        <v>6</v>
      </c>
      <c r="I22" s="24">
        <f>countif(F:F,"o")</f>
        <v>0</v>
      </c>
      <c r="J22" s="24">
        <f>countif(F:F,"x")</f>
        <v>11</v>
      </c>
      <c r="K22" s="4"/>
      <c r="L22" s="4"/>
      <c r="M22" s="4"/>
      <c r="N22" s="4"/>
      <c r="O22" s="4"/>
      <c r="P22" s="4"/>
    </row>
    <row r="23">
      <c r="B23" s="49"/>
      <c r="C23" s="30"/>
      <c r="D23" s="30"/>
      <c r="E23" s="37"/>
      <c r="F23" s="30"/>
      <c r="G23" s="63"/>
      <c r="H23" s="31" t="s">
        <v>7</v>
      </c>
      <c r="I23" s="24">
        <f>countif(G:G,"o")</f>
        <v>0</v>
      </c>
      <c r="J23" s="24">
        <f>countif(G:G,"x")</f>
        <v>11</v>
      </c>
      <c r="K23" s="4"/>
      <c r="L23" s="4"/>
      <c r="M23" s="4"/>
      <c r="N23" s="4"/>
      <c r="O23" s="4"/>
      <c r="P23" s="4"/>
    </row>
    <row r="24">
      <c r="B24" s="49"/>
      <c r="C24" s="30"/>
      <c r="D24" s="30"/>
      <c r="E24" s="30"/>
      <c r="F24" s="30"/>
      <c r="G24" s="63"/>
      <c r="H24" s="33"/>
      <c r="I24" s="24"/>
      <c r="J24" s="24"/>
      <c r="K24" s="4"/>
      <c r="L24" s="4"/>
      <c r="M24" s="4"/>
      <c r="N24" s="4"/>
      <c r="O24" s="4"/>
      <c r="P24" s="4"/>
    </row>
    <row r="25">
      <c r="B25" s="49"/>
      <c r="C25" s="30"/>
      <c r="D25" s="30"/>
      <c r="E25" s="30"/>
      <c r="F25" s="30"/>
      <c r="G25" s="30"/>
      <c r="H25" s="4"/>
      <c r="I25" s="4"/>
      <c r="J25" s="4"/>
      <c r="K25" s="4"/>
      <c r="L25" s="4"/>
      <c r="M25" s="4"/>
      <c r="N25" s="4"/>
      <c r="O25" s="4"/>
      <c r="P25" s="4"/>
    </row>
    <row r="26">
      <c r="B26" s="49"/>
      <c r="C26" s="30"/>
      <c r="D26" s="30"/>
      <c r="E26" s="30"/>
      <c r="F26" s="30"/>
      <c r="G26" s="30"/>
      <c r="H26" s="4"/>
      <c r="I26" s="4"/>
      <c r="J26" s="4"/>
      <c r="K26" s="4"/>
      <c r="L26" s="4"/>
      <c r="M26" s="4"/>
      <c r="N26" s="4"/>
      <c r="O26" s="4"/>
      <c r="P26" s="4"/>
    </row>
    <row r="27">
      <c r="B27" s="49"/>
      <c r="C27" s="30"/>
      <c r="D27" s="30"/>
      <c r="E27" s="30"/>
      <c r="F27" s="30"/>
      <c r="G27" s="30"/>
      <c r="H27" s="4"/>
      <c r="I27" s="4"/>
      <c r="J27" s="4"/>
      <c r="K27" s="4"/>
      <c r="L27" s="4"/>
      <c r="M27" s="4"/>
      <c r="N27" s="4"/>
      <c r="O27" s="4"/>
      <c r="P27" s="4"/>
    </row>
    <row r="28">
      <c r="B28" s="49"/>
      <c r="C28" s="30"/>
      <c r="D28" s="30"/>
      <c r="E28" s="30"/>
      <c r="F28" s="30"/>
      <c r="G28" s="30"/>
      <c r="H28" s="4"/>
      <c r="I28" s="4"/>
      <c r="J28" s="4"/>
      <c r="K28" s="4"/>
      <c r="L28" s="4"/>
      <c r="M28" s="4"/>
      <c r="N28" s="4"/>
      <c r="O28" s="4"/>
      <c r="P28" s="4"/>
    </row>
    <row r="29">
      <c r="B29" s="49"/>
      <c r="C29" s="30"/>
      <c r="D29" s="30"/>
      <c r="E29" s="30"/>
      <c r="F29" s="30"/>
      <c r="G29" s="30"/>
      <c r="H29" s="4"/>
      <c r="I29" s="4"/>
      <c r="J29" s="4"/>
      <c r="K29" s="4"/>
      <c r="L29" s="4"/>
      <c r="M29" s="4"/>
      <c r="N29" s="4"/>
      <c r="O29" s="4"/>
      <c r="P29" s="4"/>
    </row>
    <row r="30">
      <c r="B30" s="49"/>
      <c r="C30" s="30"/>
      <c r="D30" s="30"/>
      <c r="E30" s="30"/>
      <c r="F30" s="30"/>
      <c r="G30" s="30"/>
      <c r="H30" s="4"/>
      <c r="I30" s="4"/>
      <c r="J30" s="4"/>
      <c r="K30" s="4"/>
      <c r="L30" s="4"/>
      <c r="M30" s="4"/>
      <c r="N30" s="4"/>
      <c r="O30" s="4"/>
      <c r="P30" s="4"/>
    </row>
    <row r="31">
      <c r="B31" s="49"/>
      <c r="C31" s="30"/>
      <c r="D31" s="30"/>
      <c r="E31" s="30"/>
      <c r="F31" s="30"/>
      <c r="G31" s="30"/>
      <c r="H31" s="4"/>
      <c r="I31" s="4"/>
      <c r="J31" s="4"/>
      <c r="K31" s="4"/>
      <c r="L31" s="4"/>
      <c r="M31" s="4"/>
      <c r="N31" s="4"/>
      <c r="O31" s="4"/>
      <c r="P31" s="4"/>
    </row>
    <row r="32">
      <c r="B32" s="49"/>
      <c r="C32" s="30"/>
      <c r="D32" s="30"/>
      <c r="E32" s="30"/>
      <c r="F32" s="30"/>
      <c r="G32" s="30"/>
      <c r="H32" s="4"/>
      <c r="I32" s="4"/>
      <c r="J32" s="4"/>
      <c r="K32" s="4"/>
      <c r="L32" s="4"/>
      <c r="M32" s="4"/>
      <c r="N32" s="4"/>
      <c r="O32" s="4"/>
      <c r="P32" s="4"/>
    </row>
    <row r="33">
      <c r="A33" s="62"/>
      <c r="B33" s="49"/>
      <c r="C33" s="30"/>
      <c r="D33" s="30"/>
      <c r="E33" s="30"/>
      <c r="F33" s="30"/>
      <c r="G33" s="30"/>
      <c r="H33" s="4"/>
      <c r="I33" s="4"/>
      <c r="J33" s="4"/>
      <c r="K33" s="4"/>
      <c r="L33" s="4"/>
      <c r="M33" s="4"/>
      <c r="N33" s="4"/>
      <c r="O33" s="4"/>
      <c r="P33" s="4"/>
    </row>
    <row r="34">
      <c r="B34" s="49"/>
      <c r="C34" s="30"/>
      <c r="D34" s="30"/>
      <c r="E34" s="30"/>
      <c r="F34" s="30"/>
      <c r="G34" s="30"/>
      <c r="H34" s="4"/>
      <c r="I34" s="4"/>
      <c r="J34" s="4"/>
      <c r="K34" s="4"/>
      <c r="L34" s="4"/>
      <c r="M34" s="4"/>
      <c r="N34" s="4"/>
      <c r="O34" s="4"/>
      <c r="P34" s="4"/>
    </row>
    <row r="35">
      <c r="B35" s="49"/>
      <c r="C35" s="30"/>
      <c r="D35" s="30"/>
      <c r="E35" s="30"/>
      <c r="F35" s="30"/>
      <c r="G35" s="30"/>
      <c r="H35" s="4"/>
      <c r="I35" s="4"/>
      <c r="J35" s="4"/>
      <c r="K35" s="4"/>
      <c r="L35" s="4"/>
      <c r="M35" s="4"/>
      <c r="N35" s="4"/>
      <c r="O35" s="4"/>
      <c r="P35" s="4"/>
    </row>
    <row r="36">
      <c r="B36" s="49"/>
      <c r="C36" s="30"/>
      <c r="D36" s="30"/>
      <c r="E36" s="30"/>
      <c r="F36" s="30"/>
      <c r="G36" s="30"/>
      <c r="H36" s="4"/>
      <c r="I36" s="4"/>
      <c r="J36" s="4"/>
      <c r="K36" s="4"/>
      <c r="L36" s="4"/>
      <c r="M36" s="4"/>
      <c r="N36" s="4"/>
      <c r="O36" s="4"/>
      <c r="P36" s="4"/>
    </row>
    <row r="37">
      <c r="B37" s="49"/>
      <c r="C37" s="30"/>
      <c r="D37" s="30"/>
      <c r="E37" s="30"/>
      <c r="F37" s="30"/>
      <c r="G37" s="30"/>
      <c r="H37" s="4"/>
      <c r="I37" s="4"/>
      <c r="J37" s="4"/>
      <c r="K37" s="4"/>
      <c r="L37" s="4"/>
      <c r="M37" s="4"/>
      <c r="N37" s="4"/>
      <c r="O37" s="4"/>
      <c r="P37" s="4"/>
    </row>
    <row r="38">
      <c r="B38" s="49"/>
      <c r="C38" s="30"/>
      <c r="D38" s="30"/>
      <c r="E38" s="30"/>
      <c r="F38" s="30"/>
      <c r="G38" s="30"/>
      <c r="H38" s="4"/>
      <c r="I38" s="4"/>
      <c r="J38" s="4"/>
      <c r="K38" s="4"/>
      <c r="L38" s="4"/>
      <c r="M38" s="4"/>
      <c r="N38" s="4"/>
      <c r="O38" s="4"/>
      <c r="P38" s="4"/>
    </row>
    <row r="39">
      <c r="B39" s="49"/>
      <c r="C39" s="30"/>
      <c r="D39" s="30"/>
      <c r="E39" s="30"/>
      <c r="F39" s="30"/>
      <c r="G39" s="30"/>
      <c r="H39" s="4"/>
      <c r="I39" s="4"/>
      <c r="J39" s="4"/>
      <c r="K39" s="4"/>
      <c r="L39" s="4"/>
      <c r="M39" s="4"/>
      <c r="N39" s="4"/>
      <c r="O39" s="4"/>
      <c r="P39" s="4"/>
    </row>
    <row r="40">
      <c r="B40" s="49"/>
      <c r="C40" s="30"/>
      <c r="D40" s="30"/>
      <c r="E40" s="30"/>
      <c r="F40" s="30"/>
      <c r="G40" s="30"/>
      <c r="H40" s="4"/>
      <c r="I40" s="4"/>
      <c r="J40" s="4"/>
      <c r="K40" s="4"/>
      <c r="L40" s="4"/>
      <c r="M40" s="4"/>
      <c r="N40" s="4"/>
      <c r="O40" s="4"/>
      <c r="P40" s="4"/>
    </row>
    <row r="41">
      <c r="B41" s="49"/>
      <c r="C41" s="30"/>
      <c r="D41" s="30"/>
      <c r="E41" s="30"/>
      <c r="F41" s="30"/>
      <c r="G41" s="30"/>
      <c r="H41" s="4"/>
      <c r="I41" s="4"/>
      <c r="J41" s="4"/>
      <c r="K41" s="4"/>
      <c r="L41" s="4"/>
      <c r="M41" s="4"/>
      <c r="N41" s="4"/>
      <c r="O41" s="4"/>
      <c r="P41" s="4"/>
    </row>
    <row r="42">
      <c r="B42" s="49"/>
      <c r="C42" s="30"/>
      <c r="D42" s="30"/>
      <c r="E42" s="30"/>
      <c r="F42" s="30"/>
      <c r="G42" s="30"/>
      <c r="H42" s="4"/>
      <c r="I42" s="4"/>
      <c r="J42" s="4"/>
      <c r="K42" s="4"/>
      <c r="L42" s="4"/>
      <c r="M42" s="4"/>
      <c r="N42" s="4"/>
      <c r="O42" s="4"/>
      <c r="P42" s="4"/>
    </row>
    <row r="43">
      <c r="A43" s="62"/>
      <c r="B43" s="36"/>
      <c r="C43" s="30"/>
      <c r="D43" s="30"/>
      <c r="E43" s="30"/>
      <c r="F43" s="30"/>
      <c r="G43" s="30"/>
      <c r="H43" s="4"/>
      <c r="I43" s="4"/>
      <c r="J43" s="4"/>
      <c r="K43" s="4"/>
      <c r="L43" s="4"/>
      <c r="M43" s="4"/>
      <c r="N43" s="4"/>
      <c r="O43" s="4"/>
      <c r="P43" s="4"/>
    </row>
    <row r="44">
      <c r="B44" s="36"/>
      <c r="C44" s="30"/>
      <c r="D44" s="30"/>
      <c r="E44" s="30"/>
      <c r="F44" s="30"/>
      <c r="G44" s="30"/>
      <c r="H44" s="4"/>
      <c r="I44" s="4"/>
      <c r="J44" s="4"/>
      <c r="K44" s="4"/>
      <c r="L44" s="4"/>
      <c r="M44" s="4"/>
      <c r="N44" s="4"/>
      <c r="O44" s="4"/>
      <c r="P44" s="4"/>
    </row>
    <row r="45">
      <c r="B45" s="36"/>
      <c r="C45" s="30"/>
      <c r="D45" s="30"/>
      <c r="E45" s="30"/>
      <c r="F45" s="30"/>
      <c r="G45" s="30"/>
      <c r="H45" s="4"/>
      <c r="I45" s="4"/>
      <c r="J45" s="4"/>
      <c r="K45" s="4"/>
      <c r="L45" s="4"/>
      <c r="M45" s="4"/>
      <c r="N45" s="4"/>
      <c r="O45" s="4"/>
      <c r="P45" s="4"/>
    </row>
    <row r="46">
      <c r="B46" s="36"/>
      <c r="C46" s="30"/>
      <c r="D46" s="30"/>
      <c r="E46" s="30"/>
      <c r="F46" s="30"/>
      <c r="G46" s="30"/>
      <c r="H46" s="4"/>
      <c r="I46" s="4"/>
      <c r="J46" s="4"/>
      <c r="K46" s="4"/>
      <c r="L46" s="4"/>
      <c r="M46" s="4"/>
      <c r="N46" s="4"/>
      <c r="O46" s="4"/>
      <c r="P46" s="4"/>
    </row>
    <row r="47">
      <c r="B47" s="36"/>
      <c r="C47" s="30"/>
      <c r="D47" s="30"/>
      <c r="E47" s="30"/>
      <c r="F47" s="30"/>
      <c r="G47" s="30"/>
      <c r="H47" s="4"/>
      <c r="I47" s="4"/>
      <c r="J47" s="4"/>
      <c r="K47" s="4"/>
      <c r="L47" s="4"/>
      <c r="M47" s="4"/>
      <c r="N47" s="4"/>
      <c r="O47" s="4"/>
      <c r="P47" s="4"/>
    </row>
    <row r="48">
      <c r="B48" s="36"/>
      <c r="C48" s="30"/>
      <c r="D48" s="30"/>
      <c r="E48" s="30"/>
      <c r="F48" s="30"/>
      <c r="G48" s="30"/>
      <c r="H48" s="4"/>
      <c r="I48" s="4"/>
      <c r="J48" s="4"/>
      <c r="K48" s="4"/>
      <c r="L48" s="4"/>
      <c r="M48" s="4"/>
      <c r="N48" s="4"/>
      <c r="O48" s="4"/>
      <c r="P48" s="4"/>
    </row>
    <row r="49">
      <c r="B49" s="36"/>
      <c r="C49" s="30"/>
      <c r="D49" s="30"/>
      <c r="E49" s="30"/>
      <c r="F49" s="30"/>
      <c r="G49" s="30"/>
      <c r="H49" s="4"/>
      <c r="I49" s="4"/>
      <c r="J49" s="4"/>
      <c r="K49" s="4"/>
      <c r="L49" s="4"/>
      <c r="M49" s="4"/>
      <c r="N49" s="4"/>
      <c r="O49" s="4"/>
      <c r="P49" s="4"/>
    </row>
    <row r="50">
      <c r="B50" s="36"/>
      <c r="C50" s="30"/>
      <c r="D50" s="30"/>
      <c r="E50" s="30"/>
      <c r="F50" s="30"/>
      <c r="G50" s="30"/>
      <c r="H50" s="4"/>
      <c r="I50" s="4"/>
      <c r="J50" s="4"/>
      <c r="K50" s="4"/>
      <c r="L50" s="4"/>
      <c r="M50" s="4"/>
      <c r="N50" s="4"/>
      <c r="O50" s="4"/>
      <c r="P50" s="4"/>
    </row>
    <row r="51">
      <c r="B51" s="36"/>
      <c r="C51" s="30"/>
      <c r="D51" s="30"/>
      <c r="E51" s="30"/>
      <c r="F51" s="30"/>
      <c r="G51" s="30"/>
      <c r="H51" s="4"/>
      <c r="I51" s="4"/>
      <c r="J51" s="4"/>
      <c r="K51" s="4"/>
      <c r="L51" s="4"/>
      <c r="M51" s="4"/>
      <c r="N51" s="4"/>
      <c r="O51" s="4"/>
      <c r="P51" s="4"/>
    </row>
    <row r="52">
      <c r="B52" s="36"/>
      <c r="C52" s="30"/>
      <c r="D52" s="30"/>
      <c r="E52" s="30"/>
      <c r="F52" s="30"/>
      <c r="G52" s="30"/>
      <c r="H52" s="4"/>
      <c r="I52" s="4"/>
      <c r="J52" s="4"/>
      <c r="K52" s="4"/>
      <c r="L52" s="4"/>
      <c r="M52" s="4"/>
      <c r="N52" s="4"/>
      <c r="O52" s="4"/>
      <c r="P52" s="4"/>
    </row>
    <row r="53">
      <c r="B53" s="36"/>
      <c r="C53" s="30"/>
      <c r="D53" s="30"/>
      <c r="E53" s="30"/>
      <c r="F53" s="30"/>
      <c r="G53" s="30"/>
      <c r="H53" s="4"/>
      <c r="I53" s="4"/>
      <c r="J53" s="4"/>
      <c r="K53" s="4"/>
      <c r="L53" s="4"/>
      <c r="M53" s="4"/>
      <c r="N53" s="4"/>
      <c r="O53" s="4"/>
      <c r="P53" s="4"/>
    </row>
    <row r="54">
      <c r="B54" s="36"/>
      <c r="C54" s="30"/>
      <c r="D54" s="30"/>
      <c r="E54" s="30"/>
      <c r="F54" s="30"/>
      <c r="G54" s="30"/>
      <c r="H54" s="4"/>
      <c r="I54" s="4"/>
      <c r="J54" s="4"/>
      <c r="K54" s="4"/>
      <c r="L54" s="4"/>
      <c r="M54" s="4"/>
      <c r="N54" s="4"/>
      <c r="O54" s="4"/>
      <c r="P54" s="4"/>
    </row>
  </sheetData>
  <mergeCells count="11">
    <mergeCell ref="A12:A13"/>
    <mergeCell ref="A22:A32"/>
    <mergeCell ref="A33:A42"/>
    <mergeCell ref="A43:A54"/>
    <mergeCell ref="A1:G1"/>
    <mergeCell ref="A3:A4"/>
    <mergeCell ref="A5:A6"/>
    <mergeCell ref="A7:A9"/>
    <mergeCell ref="A10:A11"/>
    <mergeCell ref="H17:O17"/>
    <mergeCell ref="H18:O18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0.38"/>
  </cols>
  <sheetData>
    <row r="1">
      <c r="A1" s="1" t="s">
        <v>184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0" t="s">
        <v>113</v>
      </c>
      <c r="B3" s="10" t="s">
        <v>185</v>
      </c>
      <c r="C3" s="12" t="s">
        <v>141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10" t="s">
        <v>186</v>
      </c>
      <c r="C4" s="12" t="s">
        <v>77</v>
      </c>
      <c r="D4" s="12" t="s">
        <v>11</v>
      </c>
      <c r="E4" s="13" t="s">
        <v>11</v>
      </c>
      <c r="F4" s="12" t="s">
        <v>11</v>
      </c>
      <c r="G4" s="4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3"/>
      <c r="B5" s="10" t="s">
        <v>187</v>
      </c>
      <c r="C5" s="12" t="s">
        <v>46</v>
      </c>
      <c r="D5" s="12" t="s">
        <v>11</v>
      </c>
      <c r="E5" s="12" t="s">
        <v>11</v>
      </c>
      <c r="F5" s="12" t="s">
        <v>11</v>
      </c>
      <c r="G5" s="44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43"/>
      <c r="B6" s="10" t="s">
        <v>188</v>
      </c>
      <c r="C6" s="12" t="s">
        <v>71</v>
      </c>
      <c r="D6" s="12" t="s">
        <v>11</v>
      </c>
      <c r="E6" s="12" t="s">
        <v>11</v>
      </c>
      <c r="F6" s="12" t="s">
        <v>11</v>
      </c>
      <c r="G6" s="44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1</v>
      </c>
      <c r="N6" s="16" t="s">
        <v>27</v>
      </c>
      <c r="O6" s="16">
        <f>countif(C:C,"a4")</f>
        <v>0</v>
      </c>
      <c r="P6" s="16">
        <f t="shared" ref="P6:P16" si="1">sum(I6,K6,M6,O6)</f>
        <v>1</v>
      </c>
    </row>
    <row r="7">
      <c r="A7" s="43"/>
      <c r="B7" s="10" t="s">
        <v>189</v>
      </c>
      <c r="C7" s="12" t="s">
        <v>190</v>
      </c>
      <c r="D7" s="12" t="s">
        <v>11</v>
      </c>
      <c r="E7" s="12" t="s">
        <v>11</v>
      </c>
      <c r="F7" s="12" t="s">
        <v>11</v>
      </c>
      <c r="G7" s="44" t="s">
        <v>11</v>
      </c>
      <c r="H7" s="16" t="s">
        <v>30</v>
      </c>
      <c r="I7" s="16">
        <f>countif(C:C,"b1")</f>
        <v>3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2</v>
      </c>
      <c r="N7" s="16" t="s">
        <v>33</v>
      </c>
      <c r="O7" s="16">
        <f>countif(C:C,"b4")</f>
        <v>0</v>
      </c>
      <c r="P7" s="16">
        <f t="shared" si="1"/>
        <v>5</v>
      </c>
    </row>
    <row r="8">
      <c r="A8" s="43"/>
      <c r="B8" s="10" t="s">
        <v>191</v>
      </c>
      <c r="C8" s="12" t="s">
        <v>77</v>
      </c>
      <c r="D8" s="12" t="s">
        <v>11</v>
      </c>
      <c r="E8" s="12" t="s">
        <v>11</v>
      </c>
      <c r="F8" s="12" t="s">
        <v>11</v>
      </c>
      <c r="G8" s="44" t="s">
        <v>11</v>
      </c>
      <c r="H8" s="16" t="s">
        <v>35</v>
      </c>
      <c r="I8" s="16">
        <f>countif(C:C,"c1")</f>
        <v>0</v>
      </c>
      <c r="J8" s="16" t="s">
        <v>36</v>
      </c>
      <c r="K8" s="16">
        <f>countif(C:C,"c2")</f>
        <v>0</v>
      </c>
      <c r="L8" s="16" t="s">
        <v>37</v>
      </c>
      <c r="M8" s="16">
        <f>countif(C:C,"c3")</f>
        <v>0</v>
      </c>
      <c r="N8" s="16" t="s">
        <v>38</v>
      </c>
      <c r="O8" s="16">
        <f>countif(C:C,"c4")</f>
        <v>0</v>
      </c>
      <c r="P8" s="16">
        <f t="shared" si="1"/>
        <v>0</v>
      </c>
    </row>
    <row r="9">
      <c r="A9" s="40" t="s">
        <v>117</v>
      </c>
      <c r="B9" s="38" t="s">
        <v>192</v>
      </c>
      <c r="C9" s="12" t="s">
        <v>46</v>
      </c>
      <c r="D9" s="12" t="s">
        <v>11</v>
      </c>
      <c r="E9" s="12" t="s">
        <v>11</v>
      </c>
      <c r="F9" s="12" t="s">
        <v>11</v>
      </c>
      <c r="G9" s="44" t="s">
        <v>11</v>
      </c>
      <c r="H9" s="16" t="s">
        <v>41</v>
      </c>
      <c r="I9" s="17">
        <f>countif(C:C,"d1")</f>
        <v>0</v>
      </c>
      <c r="J9" s="16" t="s">
        <v>42</v>
      </c>
      <c r="K9" s="16">
        <f>countif(C:C,"d2")</f>
        <v>1</v>
      </c>
      <c r="L9" s="16" t="s">
        <v>43</v>
      </c>
      <c r="M9" s="16">
        <f>countif(C:C,"d3")</f>
        <v>1</v>
      </c>
      <c r="N9" s="16" t="s">
        <v>44</v>
      </c>
      <c r="O9" s="16">
        <f>countif(C:C,"d4")</f>
        <v>0</v>
      </c>
      <c r="P9" s="16">
        <f t="shared" si="1"/>
        <v>2</v>
      </c>
    </row>
    <row r="10">
      <c r="A10" s="43"/>
      <c r="B10" s="10" t="s">
        <v>193</v>
      </c>
      <c r="C10" s="12" t="s">
        <v>46</v>
      </c>
      <c r="D10" s="12" t="s">
        <v>11</v>
      </c>
      <c r="E10" s="12" t="s">
        <v>11</v>
      </c>
      <c r="F10" s="12" t="s">
        <v>11</v>
      </c>
      <c r="G10" s="44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</row>
    <row r="11">
      <c r="A11" s="43"/>
      <c r="B11" s="10" t="s">
        <v>194</v>
      </c>
      <c r="C11" s="12" t="s">
        <v>97</v>
      </c>
      <c r="D11" s="12" t="s">
        <v>11</v>
      </c>
      <c r="E11" s="12" t="s">
        <v>11</v>
      </c>
      <c r="F11" s="12" t="s">
        <v>11</v>
      </c>
      <c r="G11" s="44" t="s">
        <v>11</v>
      </c>
      <c r="H11" s="16" t="s">
        <v>54</v>
      </c>
      <c r="I11" s="17">
        <f>countif(C:C,"f1")</f>
        <v>3</v>
      </c>
      <c r="J11" s="16" t="s">
        <v>55</v>
      </c>
      <c r="K11" s="16">
        <f>countif(C:C,"f2")</f>
        <v>1</v>
      </c>
      <c r="L11" s="16" t="s">
        <v>56</v>
      </c>
      <c r="M11" s="16">
        <f>countif(C:C,"f3")</f>
        <v>1</v>
      </c>
      <c r="N11" s="16" t="s">
        <v>57</v>
      </c>
      <c r="O11" s="16">
        <f>countif(C:C,"f4")</f>
        <v>0</v>
      </c>
      <c r="P11" s="16">
        <f t="shared" si="1"/>
        <v>5</v>
      </c>
    </row>
    <row r="12">
      <c r="A12" s="43"/>
      <c r="B12" s="10" t="s">
        <v>195</v>
      </c>
      <c r="C12" s="12" t="s">
        <v>146</v>
      </c>
      <c r="D12" s="12" t="s">
        <v>11</v>
      </c>
      <c r="E12" s="12" t="s">
        <v>11</v>
      </c>
      <c r="F12" s="12" t="s">
        <v>11</v>
      </c>
      <c r="G12" s="44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1</v>
      </c>
      <c r="N12" s="16" t="s">
        <v>63</v>
      </c>
      <c r="O12" s="16">
        <f>countif(C:C,"g4")</f>
        <v>0</v>
      </c>
      <c r="P12" s="16">
        <f t="shared" si="1"/>
        <v>1</v>
      </c>
    </row>
    <row r="13">
      <c r="A13" s="43"/>
      <c r="B13" s="10" t="s">
        <v>196</v>
      </c>
      <c r="C13" s="12" t="s">
        <v>59</v>
      </c>
      <c r="D13" s="12" t="s">
        <v>11</v>
      </c>
      <c r="E13" s="12" t="s">
        <v>11</v>
      </c>
      <c r="F13" s="12" t="s">
        <v>11</v>
      </c>
      <c r="G13" s="44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1</v>
      </c>
      <c r="L13" s="16" t="s">
        <v>67</v>
      </c>
      <c r="M13" s="16">
        <f>countif(C:C,"h3")</f>
        <v>0</v>
      </c>
      <c r="N13" s="16" t="s">
        <v>68</v>
      </c>
      <c r="O13" s="16">
        <f>countif(C:C,"h4")</f>
        <v>0</v>
      </c>
      <c r="P13" s="16">
        <f t="shared" si="1"/>
        <v>1</v>
      </c>
    </row>
    <row r="14">
      <c r="A14" s="40" t="s">
        <v>197</v>
      </c>
      <c r="B14" s="10" t="s">
        <v>198</v>
      </c>
      <c r="C14" s="12" t="s">
        <v>71</v>
      </c>
      <c r="D14" s="12" t="s">
        <v>11</v>
      </c>
      <c r="E14" s="12" t="s">
        <v>11</v>
      </c>
      <c r="F14" s="12" t="s">
        <v>11</v>
      </c>
      <c r="G14" s="44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A15" s="43"/>
      <c r="B15" s="10" t="s">
        <v>199</v>
      </c>
      <c r="C15" s="12" t="s">
        <v>200</v>
      </c>
      <c r="D15" s="12" t="s">
        <v>11</v>
      </c>
      <c r="E15" s="12" t="s">
        <v>11</v>
      </c>
      <c r="F15" s="12" t="s">
        <v>11</v>
      </c>
      <c r="G15" s="44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0</v>
      </c>
      <c r="N15" s="18" t="s">
        <v>81</v>
      </c>
      <c r="O15" s="16">
        <f>countif(C:C,"j4")</f>
        <v>0</v>
      </c>
      <c r="P15" s="16">
        <f t="shared" si="1"/>
        <v>0</v>
      </c>
    </row>
    <row r="16">
      <c r="A16" s="43"/>
      <c r="B16" s="10" t="s">
        <v>201</v>
      </c>
      <c r="C16" s="12" t="s">
        <v>71</v>
      </c>
      <c r="D16" s="12" t="s">
        <v>11</v>
      </c>
      <c r="E16" s="12" t="s">
        <v>11</v>
      </c>
      <c r="F16" s="12" t="s">
        <v>11</v>
      </c>
      <c r="G16" s="44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5"/>
      <c r="B17" s="64" t="s">
        <v>202</v>
      </c>
      <c r="C17" s="12" t="s">
        <v>85</v>
      </c>
      <c r="D17" s="12" t="s">
        <v>11</v>
      </c>
      <c r="E17" s="12" t="s">
        <v>11</v>
      </c>
      <c r="F17" s="12" t="s">
        <v>11</v>
      </c>
      <c r="G17" s="44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15</v>
      </c>
    </row>
    <row r="18">
      <c r="A18" s="48"/>
      <c r="B18" s="49"/>
      <c r="C18" s="30"/>
      <c r="D18" s="37"/>
      <c r="E18" s="37"/>
      <c r="F18" s="37"/>
      <c r="G18" s="34"/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8"/>
      <c r="B19" s="49"/>
      <c r="C19" s="30"/>
      <c r="D19" s="30"/>
      <c r="E19" s="37"/>
      <c r="F19" s="37"/>
      <c r="G19" s="34"/>
      <c r="H19" s="29" t="s">
        <v>4</v>
      </c>
      <c r="I19" s="24">
        <f>countif(D:D,"o")</f>
        <v>0</v>
      </c>
      <c r="J19" s="24">
        <f>countif(D:D,"x")</f>
        <v>15</v>
      </c>
      <c r="K19" s="26"/>
      <c r="L19" s="27"/>
      <c r="M19" s="27"/>
      <c r="N19" s="27"/>
      <c r="O19" s="27"/>
      <c r="P19" s="30"/>
    </row>
    <row r="20">
      <c r="A20" s="48"/>
      <c r="B20" s="49"/>
      <c r="C20" s="30"/>
      <c r="D20" s="30"/>
      <c r="E20" s="37"/>
      <c r="F20" s="37"/>
      <c r="G20" s="34"/>
      <c r="H20" s="29" t="s">
        <v>5</v>
      </c>
      <c r="I20" s="24">
        <f>countif(E:E,"o")</f>
        <v>0</v>
      </c>
      <c r="J20" s="24">
        <f>countif(E:E,"x")</f>
        <v>15</v>
      </c>
      <c r="K20" s="4"/>
      <c r="L20" s="4"/>
      <c r="M20" s="4"/>
      <c r="N20" s="4"/>
      <c r="O20" s="4"/>
      <c r="P20" s="4"/>
    </row>
    <row r="21">
      <c r="A21" s="48"/>
      <c r="B21" s="49"/>
      <c r="C21" s="30"/>
      <c r="D21" s="30"/>
      <c r="E21" s="37"/>
      <c r="F21" s="37"/>
      <c r="G21" s="34"/>
      <c r="H21" s="29" t="s">
        <v>6</v>
      </c>
      <c r="I21" s="24">
        <f>countif(F:F,"o")</f>
        <v>0</v>
      </c>
      <c r="J21" s="24">
        <f>countif(F:F,"x")</f>
        <v>15</v>
      </c>
      <c r="K21" s="4"/>
      <c r="L21" s="4"/>
      <c r="M21" s="4"/>
      <c r="N21" s="4"/>
      <c r="O21" s="4"/>
      <c r="P21" s="4"/>
    </row>
    <row r="22">
      <c r="A22" s="62"/>
      <c r="B22" s="49"/>
      <c r="C22" s="30"/>
      <c r="D22" s="30"/>
      <c r="E22" s="37"/>
      <c r="F22" s="30"/>
      <c r="G22" s="63"/>
      <c r="H22" s="65" t="s">
        <v>7</v>
      </c>
      <c r="I22" s="24">
        <f>countif(G:G,"o")</f>
        <v>0</v>
      </c>
      <c r="J22" s="24">
        <f>countif(G:G,"x")</f>
        <v>15</v>
      </c>
      <c r="K22" s="4"/>
      <c r="L22" s="4"/>
      <c r="M22" s="4"/>
      <c r="N22" s="4"/>
      <c r="O22" s="4"/>
      <c r="P22" s="4"/>
    </row>
    <row r="23">
      <c r="B23" s="49"/>
      <c r="C23" s="30"/>
      <c r="D23" s="30"/>
      <c r="E23" s="37"/>
      <c r="F23" s="30"/>
      <c r="G23" s="30"/>
      <c r="H23" s="37"/>
      <c r="I23" s="30"/>
      <c r="J23" s="30"/>
      <c r="K23" s="4"/>
      <c r="L23" s="4"/>
      <c r="M23" s="4"/>
      <c r="N23" s="4"/>
      <c r="O23" s="4"/>
      <c r="P23" s="4"/>
    </row>
    <row r="24">
      <c r="B24" s="49"/>
      <c r="C24" s="30"/>
      <c r="D24" s="30"/>
      <c r="E24" s="30"/>
      <c r="F24" s="30"/>
      <c r="G24" s="30"/>
      <c r="H24" s="37"/>
      <c r="I24" s="30"/>
      <c r="J24" s="30"/>
      <c r="K24" s="4"/>
      <c r="L24" s="4"/>
      <c r="M24" s="4"/>
      <c r="N24" s="4"/>
      <c r="O24" s="4"/>
      <c r="P24" s="4"/>
    </row>
    <row r="25">
      <c r="B25" s="49"/>
      <c r="C25" s="30"/>
      <c r="D25" s="30"/>
      <c r="E25" s="30"/>
      <c r="F25" s="30"/>
      <c r="G25" s="30"/>
      <c r="H25" s="4"/>
      <c r="I25" s="4"/>
      <c r="J25" s="4"/>
      <c r="K25" s="4"/>
      <c r="L25" s="4"/>
      <c r="M25" s="4"/>
      <c r="N25" s="4"/>
      <c r="O25" s="4"/>
      <c r="P25" s="4"/>
    </row>
    <row r="26">
      <c r="B26" s="49"/>
      <c r="C26" s="30"/>
      <c r="D26" s="30"/>
      <c r="E26" s="30"/>
      <c r="F26" s="30"/>
      <c r="G26" s="30"/>
      <c r="H26" s="4"/>
      <c r="I26" s="4"/>
      <c r="J26" s="4"/>
      <c r="K26" s="4"/>
      <c r="L26" s="4"/>
      <c r="M26" s="4"/>
      <c r="N26" s="4"/>
      <c r="O26" s="4"/>
      <c r="P26" s="4"/>
    </row>
    <row r="27">
      <c r="B27" s="49"/>
      <c r="C27" s="30"/>
      <c r="D27" s="30"/>
      <c r="E27" s="30"/>
      <c r="F27" s="30"/>
      <c r="G27" s="30"/>
      <c r="H27" s="4"/>
      <c r="I27" s="4"/>
      <c r="J27" s="4"/>
      <c r="K27" s="4"/>
      <c r="L27" s="4"/>
      <c r="M27" s="4"/>
      <c r="N27" s="4"/>
      <c r="O27" s="4"/>
      <c r="P27" s="4"/>
    </row>
    <row r="28">
      <c r="B28" s="49"/>
      <c r="C28" s="30"/>
      <c r="D28" s="30"/>
      <c r="E28" s="30"/>
      <c r="F28" s="30"/>
      <c r="G28" s="30"/>
      <c r="H28" s="4"/>
      <c r="I28" s="4"/>
      <c r="J28" s="4"/>
      <c r="K28" s="4"/>
      <c r="L28" s="4"/>
      <c r="M28" s="4"/>
      <c r="N28" s="4"/>
      <c r="O28" s="4"/>
      <c r="P28" s="4"/>
    </row>
    <row r="29">
      <c r="B29" s="49"/>
      <c r="C29" s="30"/>
      <c r="D29" s="30"/>
      <c r="E29" s="30"/>
      <c r="F29" s="30"/>
      <c r="G29" s="30"/>
      <c r="H29" s="4"/>
      <c r="I29" s="4"/>
      <c r="J29" s="4"/>
      <c r="K29" s="4"/>
      <c r="L29" s="4"/>
      <c r="M29" s="4"/>
      <c r="N29" s="4"/>
      <c r="O29" s="4"/>
      <c r="P29" s="4"/>
    </row>
    <row r="30">
      <c r="B30" s="49"/>
      <c r="C30" s="30"/>
      <c r="D30" s="30"/>
      <c r="E30" s="30"/>
      <c r="F30" s="30"/>
      <c r="G30" s="30"/>
      <c r="H30" s="4"/>
      <c r="I30" s="4"/>
      <c r="J30" s="4"/>
      <c r="K30" s="4"/>
      <c r="L30" s="4"/>
      <c r="M30" s="4"/>
      <c r="N30" s="4"/>
      <c r="O30" s="4"/>
      <c r="P30" s="4"/>
    </row>
    <row r="31">
      <c r="B31" s="49"/>
      <c r="C31" s="30"/>
      <c r="D31" s="30"/>
      <c r="E31" s="30"/>
      <c r="F31" s="30"/>
      <c r="G31" s="30"/>
      <c r="H31" s="4"/>
      <c r="I31" s="4"/>
      <c r="J31" s="4"/>
      <c r="K31" s="4"/>
      <c r="L31" s="4"/>
      <c r="M31" s="4"/>
      <c r="N31" s="4"/>
      <c r="O31" s="4"/>
      <c r="P31" s="4"/>
    </row>
    <row r="32">
      <c r="B32" s="49"/>
      <c r="C32" s="30"/>
      <c r="D32" s="30"/>
      <c r="E32" s="30"/>
      <c r="F32" s="30"/>
      <c r="G32" s="30"/>
      <c r="H32" s="4"/>
      <c r="I32" s="4"/>
      <c r="J32" s="4"/>
      <c r="K32" s="4"/>
      <c r="L32" s="4"/>
      <c r="M32" s="4"/>
      <c r="N32" s="4"/>
      <c r="O32" s="4"/>
      <c r="P32" s="4"/>
    </row>
    <row r="33">
      <c r="A33" s="62"/>
      <c r="B33" s="49"/>
      <c r="C33" s="30"/>
      <c r="D33" s="30"/>
      <c r="E33" s="30"/>
      <c r="F33" s="30"/>
      <c r="G33" s="30"/>
      <c r="H33" s="4"/>
      <c r="I33" s="4"/>
      <c r="J33" s="4"/>
      <c r="K33" s="4"/>
      <c r="L33" s="4"/>
      <c r="M33" s="4"/>
      <c r="N33" s="4"/>
      <c r="O33" s="4"/>
      <c r="P33" s="4"/>
    </row>
    <row r="34">
      <c r="B34" s="49"/>
      <c r="C34" s="30"/>
      <c r="D34" s="30"/>
      <c r="E34" s="30"/>
      <c r="F34" s="30"/>
      <c r="G34" s="30"/>
      <c r="H34" s="4"/>
      <c r="I34" s="4"/>
      <c r="J34" s="4"/>
      <c r="K34" s="4"/>
      <c r="L34" s="4"/>
      <c r="M34" s="4"/>
      <c r="N34" s="4"/>
      <c r="O34" s="4"/>
      <c r="P34" s="4"/>
    </row>
    <row r="35">
      <c r="B35" s="49"/>
      <c r="C35" s="30"/>
      <c r="D35" s="30"/>
      <c r="E35" s="30"/>
      <c r="F35" s="30"/>
      <c r="G35" s="30"/>
      <c r="H35" s="4"/>
      <c r="I35" s="4"/>
      <c r="J35" s="4"/>
      <c r="K35" s="4"/>
      <c r="L35" s="4"/>
      <c r="M35" s="4"/>
      <c r="N35" s="4"/>
      <c r="O35" s="4"/>
      <c r="P35" s="4"/>
    </row>
    <row r="36">
      <c r="B36" s="49"/>
      <c r="C36" s="30"/>
      <c r="D36" s="30"/>
      <c r="E36" s="30"/>
      <c r="F36" s="30"/>
      <c r="G36" s="30"/>
      <c r="H36" s="4"/>
      <c r="I36" s="4"/>
      <c r="J36" s="4"/>
      <c r="K36" s="4"/>
      <c r="L36" s="4"/>
      <c r="M36" s="4"/>
      <c r="N36" s="4"/>
      <c r="O36" s="4"/>
      <c r="P36" s="4"/>
    </row>
    <row r="37">
      <c r="B37" s="49"/>
      <c r="C37" s="30"/>
      <c r="D37" s="30"/>
      <c r="E37" s="30"/>
      <c r="F37" s="30"/>
      <c r="G37" s="30"/>
      <c r="H37" s="4"/>
      <c r="I37" s="4"/>
      <c r="J37" s="4"/>
      <c r="K37" s="4"/>
      <c r="L37" s="4"/>
      <c r="M37" s="4"/>
      <c r="N37" s="4"/>
      <c r="O37" s="4"/>
      <c r="P37" s="4"/>
    </row>
    <row r="38">
      <c r="B38" s="49"/>
      <c r="C38" s="30"/>
      <c r="D38" s="30"/>
      <c r="E38" s="30"/>
      <c r="F38" s="30"/>
      <c r="G38" s="30"/>
      <c r="H38" s="4"/>
      <c r="I38" s="4"/>
      <c r="J38" s="4"/>
      <c r="K38" s="4"/>
      <c r="L38" s="4"/>
      <c r="M38" s="4"/>
      <c r="N38" s="4"/>
      <c r="O38" s="4"/>
      <c r="P38" s="4"/>
    </row>
    <row r="39">
      <c r="B39" s="49"/>
      <c r="C39" s="30"/>
      <c r="D39" s="30"/>
      <c r="E39" s="30"/>
      <c r="F39" s="30"/>
      <c r="G39" s="30"/>
      <c r="H39" s="4"/>
      <c r="I39" s="4"/>
      <c r="J39" s="4"/>
      <c r="K39" s="4"/>
      <c r="L39" s="4"/>
      <c r="M39" s="4"/>
      <c r="N39" s="4"/>
      <c r="O39" s="4"/>
      <c r="P39" s="4"/>
    </row>
    <row r="40">
      <c r="B40" s="49"/>
      <c r="C40" s="30"/>
      <c r="D40" s="30"/>
      <c r="E40" s="30"/>
      <c r="F40" s="30"/>
      <c r="G40" s="30"/>
      <c r="H40" s="4"/>
      <c r="I40" s="4"/>
      <c r="J40" s="4"/>
      <c r="K40" s="4"/>
      <c r="L40" s="4"/>
      <c r="M40" s="4"/>
      <c r="N40" s="4"/>
      <c r="O40" s="4"/>
      <c r="P40" s="4"/>
    </row>
    <row r="41">
      <c r="B41" s="49"/>
      <c r="C41" s="30"/>
      <c r="D41" s="30"/>
      <c r="E41" s="30"/>
      <c r="F41" s="30"/>
      <c r="G41" s="30"/>
      <c r="H41" s="4"/>
      <c r="I41" s="4"/>
      <c r="J41" s="4"/>
      <c r="K41" s="4"/>
      <c r="L41" s="4"/>
      <c r="M41" s="4"/>
      <c r="N41" s="4"/>
      <c r="O41" s="4"/>
      <c r="P41" s="4"/>
    </row>
    <row r="42">
      <c r="B42" s="49"/>
      <c r="C42" s="30"/>
      <c r="D42" s="30"/>
      <c r="E42" s="30"/>
      <c r="F42" s="30"/>
      <c r="G42" s="30"/>
      <c r="H42" s="4"/>
      <c r="I42" s="4"/>
      <c r="J42" s="4"/>
      <c r="K42" s="4"/>
      <c r="L42" s="4"/>
      <c r="M42" s="4"/>
      <c r="N42" s="4"/>
      <c r="O42" s="4"/>
      <c r="P42" s="4"/>
    </row>
    <row r="43">
      <c r="A43" s="62"/>
      <c r="B43" s="36"/>
      <c r="C43" s="30"/>
      <c r="D43" s="30"/>
      <c r="E43" s="30"/>
      <c r="F43" s="30"/>
      <c r="G43" s="30"/>
      <c r="H43" s="4"/>
      <c r="I43" s="4"/>
      <c r="J43" s="4"/>
      <c r="K43" s="4"/>
      <c r="L43" s="4"/>
      <c r="M43" s="4"/>
      <c r="N43" s="4"/>
      <c r="O43" s="4"/>
      <c r="P43" s="4"/>
    </row>
    <row r="44">
      <c r="B44" s="36"/>
      <c r="C44" s="30"/>
      <c r="D44" s="30"/>
      <c r="E44" s="30"/>
      <c r="F44" s="30"/>
      <c r="G44" s="30"/>
      <c r="H44" s="4"/>
      <c r="I44" s="4"/>
      <c r="J44" s="4"/>
      <c r="K44" s="4"/>
      <c r="L44" s="4"/>
      <c r="M44" s="4"/>
      <c r="N44" s="4"/>
      <c r="O44" s="4"/>
      <c r="P44" s="4"/>
    </row>
    <row r="45">
      <c r="B45" s="36"/>
      <c r="C45" s="30"/>
      <c r="D45" s="30"/>
      <c r="E45" s="30"/>
      <c r="F45" s="30"/>
      <c r="G45" s="30"/>
      <c r="H45" s="4"/>
      <c r="I45" s="4"/>
      <c r="J45" s="4"/>
      <c r="K45" s="4"/>
      <c r="L45" s="4"/>
      <c r="M45" s="4"/>
      <c r="N45" s="4"/>
      <c r="O45" s="4"/>
      <c r="P45" s="4"/>
    </row>
    <row r="46">
      <c r="B46" s="36"/>
      <c r="C46" s="30"/>
      <c r="D46" s="30"/>
      <c r="E46" s="30"/>
      <c r="F46" s="30"/>
      <c r="G46" s="30"/>
      <c r="H46" s="4"/>
      <c r="I46" s="4"/>
      <c r="J46" s="4"/>
      <c r="K46" s="4"/>
      <c r="L46" s="4"/>
      <c r="M46" s="4"/>
      <c r="N46" s="4"/>
      <c r="O46" s="4"/>
      <c r="P46" s="4"/>
    </row>
    <row r="47">
      <c r="B47" s="36"/>
      <c r="C47" s="30"/>
      <c r="D47" s="30"/>
      <c r="E47" s="30"/>
      <c r="F47" s="30"/>
      <c r="G47" s="30"/>
      <c r="H47" s="4"/>
      <c r="I47" s="4"/>
      <c r="J47" s="4"/>
      <c r="K47" s="4"/>
      <c r="L47" s="4"/>
      <c r="M47" s="4"/>
      <c r="N47" s="4"/>
      <c r="O47" s="4"/>
      <c r="P47" s="4"/>
    </row>
    <row r="48">
      <c r="B48" s="36"/>
      <c r="C48" s="30"/>
      <c r="D48" s="30"/>
      <c r="E48" s="30"/>
      <c r="F48" s="30"/>
      <c r="G48" s="30"/>
      <c r="H48" s="4"/>
      <c r="I48" s="4"/>
      <c r="J48" s="4"/>
      <c r="K48" s="4"/>
      <c r="L48" s="4"/>
      <c r="M48" s="4"/>
      <c r="N48" s="4"/>
      <c r="O48" s="4"/>
      <c r="P48" s="4"/>
    </row>
    <row r="49">
      <c r="B49" s="36"/>
      <c r="C49" s="30"/>
      <c r="D49" s="30"/>
      <c r="E49" s="30"/>
      <c r="F49" s="30"/>
      <c r="G49" s="30"/>
      <c r="H49" s="4"/>
      <c r="I49" s="4"/>
      <c r="J49" s="4"/>
      <c r="K49" s="4"/>
      <c r="L49" s="4"/>
      <c r="M49" s="4"/>
      <c r="N49" s="4"/>
      <c r="O49" s="4"/>
      <c r="P49" s="4"/>
    </row>
    <row r="50">
      <c r="B50" s="36"/>
      <c r="C50" s="30"/>
      <c r="D50" s="30"/>
      <c r="E50" s="30"/>
      <c r="F50" s="30"/>
      <c r="G50" s="30"/>
      <c r="H50" s="4"/>
      <c r="I50" s="4"/>
      <c r="J50" s="4"/>
      <c r="K50" s="4"/>
      <c r="L50" s="4"/>
      <c r="M50" s="4"/>
      <c r="N50" s="4"/>
      <c r="O50" s="4"/>
      <c r="P50" s="4"/>
    </row>
    <row r="51">
      <c r="B51" s="36"/>
      <c r="C51" s="30"/>
      <c r="D51" s="30"/>
      <c r="E51" s="30"/>
      <c r="F51" s="30"/>
      <c r="G51" s="30"/>
      <c r="H51" s="4"/>
      <c r="I51" s="4"/>
      <c r="J51" s="4"/>
      <c r="K51" s="4"/>
      <c r="L51" s="4"/>
      <c r="M51" s="4"/>
      <c r="N51" s="4"/>
      <c r="O51" s="4"/>
      <c r="P51" s="4"/>
    </row>
    <row r="52">
      <c r="B52" s="36"/>
      <c r="C52" s="30"/>
      <c r="D52" s="30"/>
      <c r="E52" s="30"/>
      <c r="F52" s="30"/>
      <c r="G52" s="30"/>
      <c r="H52" s="4"/>
      <c r="I52" s="4"/>
      <c r="J52" s="4"/>
      <c r="K52" s="4"/>
      <c r="L52" s="4"/>
      <c r="M52" s="4"/>
      <c r="N52" s="4"/>
      <c r="O52" s="4"/>
      <c r="P52" s="4"/>
    </row>
    <row r="53">
      <c r="B53" s="36"/>
      <c r="C53" s="30"/>
      <c r="D53" s="30"/>
      <c r="E53" s="30"/>
      <c r="F53" s="30"/>
      <c r="G53" s="30"/>
      <c r="H53" s="4"/>
      <c r="I53" s="4"/>
      <c r="J53" s="4"/>
      <c r="K53" s="4"/>
      <c r="L53" s="4"/>
      <c r="M53" s="4"/>
      <c r="N53" s="4"/>
      <c r="O53" s="4"/>
      <c r="P53" s="4"/>
    </row>
    <row r="54">
      <c r="B54" s="36"/>
      <c r="C54" s="30"/>
      <c r="D54" s="30"/>
      <c r="E54" s="30"/>
      <c r="F54" s="30"/>
      <c r="G54" s="30"/>
      <c r="H54" s="4"/>
      <c r="I54" s="4"/>
      <c r="J54" s="4"/>
      <c r="K54" s="4"/>
      <c r="L54" s="4"/>
      <c r="M54" s="4"/>
      <c r="N54" s="4"/>
      <c r="O54" s="4"/>
      <c r="P54" s="4"/>
    </row>
  </sheetData>
  <mergeCells count="9">
    <mergeCell ref="A33:A42"/>
    <mergeCell ref="A43:A54"/>
    <mergeCell ref="A1:G1"/>
    <mergeCell ref="A3:A8"/>
    <mergeCell ref="A9:A13"/>
    <mergeCell ref="A14:A17"/>
    <mergeCell ref="H16:O16"/>
    <mergeCell ref="H17:O17"/>
    <mergeCell ref="A22:A3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1.5"/>
  </cols>
  <sheetData>
    <row r="1">
      <c r="A1" s="1" t="s">
        <v>203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0" t="s">
        <v>204</v>
      </c>
      <c r="B3" s="59" t="s">
        <v>205</v>
      </c>
      <c r="C3" s="12" t="s">
        <v>77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59" t="s">
        <v>206</v>
      </c>
      <c r="C4" s="12" t="s">
        <v>23</v>
      </c>
      <c r="D4" s="12" t="s">
        <v>11</v>
      </c>
      <c r="E4" s="13" t="s">
        <v>11</v>
      </c>
      <c r="F4" s="12" t="s">
        <v>11</v>
      </c>
      <c r="G4" s="4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3"/>
      <c r="B5" s="59" t="s">
        <v>207</v>
      </c>
      <c r="C5" s="12" t="s">
        <v>190</v>
      </c>
      <c r="D5" s="12" t="s">
        <v>11</v>
      </c>
      <c r="E5" s="12" t="s">
        <v>11</v>
      </c>
      <c r="F5" s="12" t="s">
        <v>11</v>
      </c>
      <c r="G5" s="44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40" t="s">
        <v>208</v>
      </c>
      <c r="B6" s="59" t="s">
        <v>209</v>
      </c>
      <c r="C6" s="12" t="s">
        <v>59</v>
      </c>
      <c r="D6" s="12" t="s">
        <v>11</v>
      </c>
      <c r="E6" s="12" t="s">
        <v>11</v>
      </c>
      <c r="F6" s="12" t="s">
        <v>11</v>
      </c>
      <c r="G6" s="44" t="s">
        <v>11</v>
      </c>
      <c r="H6" s="16" t="s">
        <v>24</v>
      </c>
      <c r="I6" s="16">
        <f>countif(C:C,"a1")</f>
        <v>1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2</v>
      </c>
      <c r="N6" s="16" t="s">
        <v>27</v>
      </c>
      <c r="O6" s="16">
        <f>countif(C:C,"a4")</f>
        <v>0</v>
      </c>
      <c r="P6" s="16">
        <f t="shared" ref="P6:P16" si="1">sum(I6,K6,M6,O6)</f>
        <v>3</v>
      </c>
    </row>
    <row r="7">
      <c r="A7" s="43"/>
      <c r="B7" s="59" t="s">
        <v>210</v>
      </c>
      <c r="C7" s="12" t="s">
        <v>59</v>
      </c>
      <c r="D7" s="12" t="s">
        <v>11</v>
      </c>
      <c r="E7" s="12" t="s">
        <v>11</v>
      </c>
      <c r="F7" s="12" t="s">
        <v>11</v>
      </c>
      <c r="G7" s="44" t="s">
        <v>11</v>
      </c>
      <c r="H7" s="16" t="s">
        <v>30</v>
      </c>
      <c r="I7" s="16">
        <f>countif(C:C,"b1")</f>
        <v>2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2</v>
      </c>
      <c r="N7" s="16" t="s">
        <v>33</v>
      </c>
      <c r="O7" s="16">
        <f>countif(C:C,"b4")</f>
        <v>0</v>
      </c>
      <c r="P7" s="16">
        <f t="shared" si="1"/>
        <v>4</v>
      </c>
    </row>
    <row r="8">
      <c r="A8" s="43"/>
      <c r="B8" s="59" t="s">
        <v>211</v>
      </c>
      <c r="C8" s="12" t="s">
        <v>10</v>
      </c>
      <c r="D8" s="12" t="s">
        <v>11</v>
      </c>
      <c r="E8" s="12" t="s">
        <v>11</v>
      </c>
      <c r="F8" s="12" t="s">
        <v>11</v>
      </c>
      <c r="G8" s="44" t="s">
        <v>11</v>
      </c>
      <c r="H8" s="16" t="s">
        <v>35</v>
      </c>
      <c r="I8" s="16">
        <f>countif(C:C,"c1")</f>
        <v>2</v>
      </c>
      <c r="J8" s="16" t="s">
        <v>36</v>
      </c>
      <c r="K8" s="16">
        <f>countif(C:C,"c2")</f>
        <v>0</v>
      </c>
      <c r="L8" s="16" t="s">
        <v>37</v>
      </c>
      <c r="M8" s="16">
        <f>countif(C:C,"c3")</f>
        <v>1</v>
      </c>
      <c r="N8" s="16" t="s">
        <v>38</v>
      </c>
      <c r="O8" s="16">
        <f>countif(C:C,"c4")</f>
        <v>0</v>
      </c>
      <c r="P8" s="16">
        <f t="shared" si="1"/>
        <v>3</v>
      </c>
    </row>
    <row r="9">
      <c r="A9" s="40" t="s">
        <v>212</v>
      </c>
      <c r="B9" s="59" t="s">
        <v>213</v>
      </c>
      <c r="C9" s="12" t="s">
        <v>53</v>
      </c>
      <c r="D9" s="12" t="s">
        <v>11</v>
      </c>
      <c r="E9" s="12" t="s">
        <v>11</v>
      </c>
      <c r="F9" s="12" t="s">
        <v>11</v>
      </c>
      <c r="G9" s="44" t="s">
        <v>11</v>
      </c>
      <c r="H9" s="16" t="s">
        <v>41</v>
      </c>
      <c r="I9" s="17">
        <f>countif(C:C,"d1")</f>
        <v>1</v>
      </c>
      <c r="J9" s="16" t="s">
        <v>42</v>
      </c>
      <c r="K9" s="16">
        <f>countif(C:C,"d2")</f>
        <v>0</v>
      </c>
      <c r="L9" s="16" t="s">
        <v>43</v>
      </c>
      <c r="M9" s="16">
        <f>countif(C:C,"d3")</f>
        <v>1</v>
      </c>
      <c r="N9" s="16" t="s">
        <v>44</v>
      </c>
      <c r="O9" s="16">
        <f>countif(C:C,"d4")</f>
        <v>0</v>
      </c>
      <c r="P9" s="16">
        <f t="shared" si="1"/>
        <v>2</v>
      </c>
    </row>
    <row r="10">
      <c r="A10" s="43"/>
      <c r="B10" s="59" t="s">
        <v>214</v>
      </c>
      <c r="C10" s="12" t="s">
        <v>13</v>
      </c>
      <c r="D10" s="12" t="s">
        <v>11</v>
      </c>
      <c r="E10" s="12" t="s">
        <v>11</v>
      </c>
      <c r="F10" s="12" t="s">
        <v>11</v>
      </c>
      <c r="G10" s="44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1</v>
      </c>
      <c r="N10" s="16" t="s">
        <v>50</v>
      </c>
      <c r="O10" s="16">
        <f>countif(C:C,"e4")</f>
        <v>0</v>
      </c>
      <c r="P10" s="16">
        <f t="shared" si="1"/>
        <v>1</v>
      </c>
    </row>
    <row r="11">
      <c r="A11" s="43"/>
      <c r="B11" s="59" t="s">
        <v>215</v>
      </c>
      <c r="C11" s="12" t="s">
        <v>183</v>
      </c>
      <c r="D11" s="12" t="s">
        <v>11</v>
      </c>
      <c r="E11" s="12" t="s">
        <v>92</v>
      </c>
      <c r="F11" s="12" t="s">
        <v>11</v>
      </c>
      <c r="G11" s="44" t="s">
        <v>11</v>
      </c>
      <c r="H11" s="16" t="s">
        <v>54</v>
      </c>
      <c r="I11" s="17">
        <f>countif(C:C,"f1")</f>
        <v>2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1</v>
      </c>
      <c r="N11" s="16" t="s">
        <v>57</v>
      </c>
      <c r="O11" s="16">
        <f>countif(C:C,"f4")</f>
        <v>0</v>
      </c>
      <c r="P11" s="16">
        <f t="shared" si="1"/>
        <v>3</v>
      </c>
    </row>
    <row r="12">
      <c r="A12" s="43"/>
      <c r="B12" s="59" t="s">
        <v>216</v>
      </c>
      <c r="C12" s="12" t="s">
        <v>40</v>
      </c>
      <c r="D12" s="12" t="s">
        <v>11</v>
      </c>
      <c r="E12" s="12" t="s">
        <v>11</v>
      </c>
      <c r="F12" s="12" t="s">
        <v>11</v>
      </c>
      <c r="G12" s="44" t="s">
        <v>11</v>
      </c>
      <c r="H12" s="16" t="s">
        <v>60</v>
      </c>
      <c r="I12" s="16">
        <f>countif(C:C,"g1")</f>
        <v>1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1</v>
      </c>
    </row>
    <row r="13">
      <c r="A13" s="40" t="s">
        <v>217</v>
      </c>
      <c r="B13" s="59" t="s">
        <v>218</v>
      </c>
      <c r="C13" s="12" t="s">
        <v>77</v>
      </c>
      <c r="D13" s="12" t="s">
        <v>11</v>
      </c>
      <c r="E13" s="12" t="s">
        <v>11</v>
      </c>
      <c r="F13" s="12" t="s">
        <v>11</v>
      </c>
      <c r="G13" s="44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0</v>
      </c>
      <c r="N13" s="16" t="s">
        <v>68</v>
      </c>
      <c r="O13" s="16">
        <f>countif(C:C,"h4")</f>
        <v>0</v>
      </c>
      <c r="P13" s="16">
        <f t="shared" si="1"/>
        <v>0</v>
      </c>
    </row>
    <row r="14">
      <c r="A14" s="43"/>
      <c r="B14" s="59" t="s">
        <v>219</v>
      </c>
      <c r="C14" s="12" t="s">
        <v>71</v>
      </c>
      <c r="D14" s="12" t="s">
        <v>11</v>
      </c>
      <c r="E14" s="12" t="s">
        <v>11</v>
      </c>
      <c r="F14" s="12" t="s">
        <v>11</v>
      </c>
      <c r="G14" s="44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A15" s="43"/>
      <c r="B15" s="59" t="s">
        <v>220</v>
      </c>
      <c r="C15" s="12" t="s">
        <v>71</v>
      </c>
      <c r="D15" s="12" t="s">
        <v>11</v>
      </c>
      <c r="E15" s="12" t="s">
        <v>11</v>
      </c>
      <c r="F15" s="12" t="s">
        <v>11</v>
      </c>
      <c r="G15" s="44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1</v>
      </c>
      <c r="N15" s="18" t="s">
        <v>81</v>
      </c>
      <c r="O15" s="16">
        <f>countif(C:C,"j4")</f>
        <v>0</v>
      </c>
      <c r="P15" s="16">
        <f t="shared" si="1"/>
        <v>1</v>
      </c>
    </row>
    <row r="16">
      <c r="A16" s="40" t="s">
        <v>221</v>
      </c>
      <c r="B16" s="59" t="s">
        <v>222</v>
      </c>
      <c r="C16" s="12" t="s">
        <v>13</v>
      </c>
      <c r="D16" s="12" t="s">
        <v>11</v>
      </c>
      <c r="E16" s="12" t="s">
        <v>11</v>
      </c>
      <c r="F16" s="12" t="s">
        <v>11</v>
      </c>
      <c r="G16" s="44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3"/>
      <c r="B17" s="59" t="s">
        <v>223</v>
      </c>
      <c r="C17" s="12" t="s">
        <v>224</v>
      </c>
      <c r="D17" s="12" t="s">
        <v>11</v>
      </c>
      <c r="E17" s="12" t="s">
        <v>11</v>
      </c>
      <c r="F17" s="12" t="s">
        <v>11</v>
      </c>
      <c r="G17" s="44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18</v>
      </c>
    </row>
    <row r="18">
      <c r="A18" s="58" t="s">
        <v>225</v>
      </c>
      <c r="B18" s="59" t="s">
        <v>226</v>
      </c>
      <c r="C18" s="13" t="s">
        <v>46</v>
      </c>
      <c r="D18" s="13" t="s">
        <v>11</v>
      </c>
      <c r="E18" s="13" t="s">
        <v>11</v>
      </c>
      <c r="F18" s="13" t="s">
        <v>11</v>
      </c>
      <c r="G18" s="13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3"/>
      <c r="B19" s="59" t="s">
        <v>118</v>
      </c>
      <c r="C19" s="13" t="s">
        <v>46</v>
      </c>
      <c r="D19" s="13" t="s">
        <v>11</v>
      </c>
      <c r="E19" s="13" t="s">
        <v>11</v>
      </c>
      <c r="F19" s="13" t="s">
        <v>11</v>
      </c>
      <c r="G19" s="13" t="s">
        <v>11</v>
      </c>
      <c r="H19" s="29" t="s">
        <v>4</v>
      </c>
      <c r="I19" s="24">
        <f>countif(D:D,"o")</f>
        <v>0</v>
      </c>
      <c r="J19" s="24">
        <f>countif(D:D,"x")</f>
        <v>18</v>
      </c>
      <c r="K19" s="26"/>
      <c r="L19" s="27"/>
      <c r="M19" s="27"/>
      <c r="N19" s="27"/>
      <c r="O19" s="27"/>
      <c r="P19" s="30"/>
    </row>
    <row r="20">
      <c r="A20" s="45"/>
      <c r="B20" s="59" t="s">
        <v>227</v>
      </c>
      <c r="C20" s="13" t="s">
        <v>141</v>
      </c>
      <c r="D20" s="13" t="s">
        <v>11</v>
      </c>
      <c r="E20" s="13" t="s">
        <v>11</v>
      </c>
      <c r="F20" s="13" t="s">
        <v>11</v>
      </c>
      <c r="G20" s="13" t="s">
        <v>11</v>
      </c>
      <c r="H20" s="29" t="s">
        <v>5</v>
      </c>
      <c r="I20" s="24">
        <f>countif(E:E,"o")</f>
        <v>1</v>
      </c>
      <c r="J20" s="24">
        <f>countif(E:E,"x")</f>
        <v>17</v>
      </c>
      <c r="K20" s="4"/>
      <c r="L20" s="4"/>
      <c r="M20" s="4"/>
      <c r="N20" s="4"/>
      <c r="O20" s="4"/>
      <c r="P20" s="4"/>
    </row>
    <row r="21">
      <c r="A21" s="48"/>
      <c r="B21" s="66"/>
      <c r="C21" s="37"/>
      <c r="D21" s="37"/>
      <c r="E21" s="37"/>
      <c r="F21" s="37"/>
      <c r="G21" s="37"/>
      <c r="H21" s="67" t="s">
        <v>6</v>
      </c>
      <c r="I21" s="67">
        <f>countif(F:F,"o")</f>
        <v>0</v>
      </c>
      <c r="J21" s="67">
        <f>countif(F:F,"x")</f>
        <v>18</v>
      </c>
      <c r="K21" s="4"/>
      <c r="L21" s="4"/>
      <c r="M21" s="4"/>
      <c r="N21" s="4"/>
      <c r="O21" s="4"/>
      <c r="P21" s="4"/>
    </row>
    <row r="22">
      <c r="A22" s="48"/>
      <c r="B22" s="66"/>
      <c r="C22" s="37"/>
      <c r="D22" s="37"/>
      <c r="E22" s="37"/>
      <c r="F22" s="37"/>
      <c r="G22" s="37"/>
      <c r="H22" s="24" t="s">
        <v>7</v>
      </c>
      <c r="I22" s="24">
        <f>countif(G:G,"o")</f>
        <v>0</v>
      </c>
      <c r="J22" s="24">
        <f>countif(G:G,"x")</f>
        <v>18</v>
      </c>
      <c r="K22" s="4"/>
      <c r="L22" s="4"/>
      <c r="M22" s="4"/>
      <c r="N22" s="4"/>
      <c r="O22" s="4"/>
      <c r="P22" s="4"/>
    </row>
    <row r="23">
      <c r="A23" s="48"/>
      <c r="B23" s="66"/>
      <c r="C23" s="37"/>
      <c r="D23" s="37"/>
      <c r="E23" s="37"/>
      <c r="F23" s="37"/>
      <c r="G23" s="37"/>
      <c r="H23" s="37"/>
      <c r="I23" s="30"/>
      <c r="J23" s="30"/>
      <c r="K23" s="4"/>
      <c r="L23" s="4"/>
      <c r="M23" s="4"/>
      <c r="N23" s="4"/>
      <c r="O23" s="4"/>
      <c r="P23" s="4"/>
    </row>
    <row r="24">
      <c r="A24" s="48"/>
      <c r="B24" s="66"/>
      <c r="C24" s="37"/>
      <c r="D24" s="37"/>
      <c r="E24" s="37"/>
      <c r="F24" s="37"/>
      <c r="G24" s="37"/>
      <c r="H24" s="37"/>
      <c r="I24" s="30"/>
      <c r="J24" s="30"/>
      <c r="K24" s="4"/>
      <c r="L24" s="4"/>
      <c r="M24" s="4"/>
      <c r="N24" s="4"/>
      <c r="O24" s="4"/>
      <c r="P24" s="4"/>
    </row>
    <row r="25">
      <c r="A25" s="48"/>
      <c r="B25" s="10"/>
      <c r="C25" s="37"/>
      <c r="D25" s="37"/>
      <c r="E25" s="37"/>
      <c r="F25" s="37"/>
      <c r="G25" s="37"/>
      <c r="H25" s="4"/>
      <c r="I25" s="4"/>
      <c r="J25" s="4"/>
      <c r="K25" s="4"/>
      <c r="L25" s="4"/>
      <c r="M25" s="4"/>
      <c r="N25" s="4"/>
      <c r="O25" s="4"/>
      <c r="P25" s="4"/>
    </row>
    <row r="26">
      <c r="A26" s="48"/>
      <c r="B26" s="66"/>
      <c r="C26" s="37"/>
      <c r="D26" s="37"/>
      <c r="E26" s="37"/>
      <c r="F26" s="37"/>
      <c r="G26" s="37"/>
      <c r="H26" s="4"/>
      <c r="I26" s="4"/>
      <c r="J26" s="4"/>
      <c r="K26" s="4"/>
      <c r="L26" s="4"/>
      <c r="M26" s="4"/>
      <c r="N26" s="4"/>
      <c r="O26" s="4"/>
      <c r="P26" s="4"/>
    </row>
    <row r="27">
      <c r="A27" s="48"/>
      <c r="B27" s="66"/>
      <c r="C27" s="37"/>
      <c r="D27" s="37"/>
      <c r="E27" s="37"/>
      <c r="F27" s="37"/>
      <c r="G27" s="37"/>
      <c r="H27" s="4"/>
      <c r="I27" s="4"/>
      <c r="J27" s="4"/>
      <c r="K27" s="4"/>
      <c r="L27" s="4"/>
      <c r="M27" s="4"/>
      <c r="N27" s="4"/>
      <c r="O27" s="4"/>
      <c r="P27" s="4"/>
    </row>
    <row r="28">
      <c r="A28" s="62"/>
      <c r="B28" s="49"/>
      <c r="C28" s="30"/>
      <c r="D28" s="30"/>
      <c r="E28" s="30"/>
      <c r="F28" s="30"/>
      <c r="G28" s="30"/>
      <c r="H28" s="4"/>
      <c r="I28" s="4"/>
      <c r="J28" s="4"/>
      <c r="K28" s="4"/>
      <c r="L28" s="4"/>
      <c r="M28" s="4"/>
      <c r="N28" s="4"/>
      <c r="O28" s="4"/>
      <c r="P28" s="4"/>
    </row>
    <row r="29">
      <c r="A29" s="62"/>
      <c r="B29" s="49"/>
      <c r="C29" s="30"/>
      <c r="D29" s="30"/>
      <c r="E29" s="30"/>
      <c r="F29" s="30"/>
      <c r="G29" s="30"/>
      <c r="H29" s="4"/>
      <c r="I29" s="4"/>
      <c r="J29" s="4"/>
      <c r="K29" s="4"/>
      <c r="L29" s="4"/>
      <c r="M29" s="4"/>
      <c r="N29" s="4"/>
      <c r="O29" s="4"/>
      <c r="P29" s="4"/>
    </row>
    <row r="30">
      <c r="A30" s="62"/>
      <c r="B30" s="49"/>
      <c r="C30" s="30"/>
      <c r="D30" s="30"/>
      <c r="E30" s="30"/>
      <c r="F30" s="30"/>
      <c r="G30" s="30"/>
      <c r="H30" s="4"/>
      <c r="I30" s="4"/>
      <c r="J30" s="4"/>
      <c r="K30" s="4"/>
      <c r="L30" s="4"/>
      <c r="M30" s="4"/>
      <c r="N30" s="4"/>
      <c r="O30" s="4"/>
      <c r="P30" s="4"/>
    </row>
    <row r="31">
      <c r="A31" s="62"/>
      <c r="B31" s="49"/>
      <c r="C31" s="30"/>
      <c r="D31" s="30"/>
      <c r="E31" s="30"/>
      <c r="F31" s="30"/>
      <c r="G31" s="30"/>
      <c r="H31" s="4"/>
      <c r="I31" s="4"/>
      <c r="J31" s="4"/>
      <c r="K31" s="4"/>
      <c r="L31" s="4"/>
      <c r="M31" s="4"/>
      <c r="N31" s="4"/>
      <c r="O31" s="4"/>
      <c r="P31" s="4"/>
    </row>
    <row r="32">
      <c r="A32" s="62"/>
      <c r="B32" s="49"/>
      <c r="C32" s="30"/>
      <c r="D32" s="30"/>
      <c r="E32" s="30"/>
      <c r="F32" s="30"/>
      <c r="G32" s="30"/>
      <c r="H32" s="4"/>
      <c r="I32" s="4"/>
      <c r="J32" s="4"/>
      <c r="K32" s="4"/>
      <c r="L32" s="4"/>
      <c r="M32" s="4"/>
      <c r="N32" s="4"/>
      <c r="O32" s="4"/>
      <c r="P32" s="4"/>
    </row>
  </sheetData>
  <mergeCells count="9">
    <mergeCell ref="A16:A17"/>
    <mergeCell ref="A18:A20"/>
    <mergeCell ref="A1:G1"/>
    <mergeCell ref="A3:A5"/>
    <mergeCell ref="A6:A8"/>
    <mergeCell ref="A9:A12"/>
    <mergeCell ref="A13:A15"/>
    <mergeCell ref="H16:O16"/>
    <mergeCell ref="H17:O17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5.38"/>
  </cols>
  <sheetData>
    <row r="1">
      <c r="A1" s="1" t="s">
        <v>228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0" t="s">
        <v>229</v>
      </c>
      <c r="B3" s="59" t="s">
        <v>230</v>
      </c>
      <c r="C3" s="12" t="s">
        <v>200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59" t="s">
        <v>231</v>
      </c>
      <c r="C4" s="12" t="s">
        <v>71</v>
      </c>
      <c r="D4" s="12" t="s">
        <v>11</v>
      </c>
      <c r="E4" s="13" t="s">
        <v>11</v>
      </c>
      <c r="F4" s="12" t="s">
        <v>11</v>
      </c>
      <c r="G4" s="4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3"/>
      <c r="B5" s="59" t="s">
        <v>232</v>
      </c>
      <c r="C5" s="12" t="s">
        <v>71</v>
      </c>
      <c r="D5" s="12" t="s">
        <v>11</v>
      </c>
      <c r="E5" s="12" t="s">
        <v>11</v>
      </c>
      <c r="F5" s="12" t="s">
        <v>11</v>
      </c>
      <c r="G5" s="44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43"/>
      <c r="B6" s="59" t="s">
        <v>233</v>
      </c>
      <c r="C6" s="12" t="s">
        <v>85</v>
      </c>
      <c r="D6" s="12" t="s">
        <v>11</v>
      </c>
      <c r="E6" s="12" t="s">
        <v>11</v>
      </c>
      <c r="F6" s="12" t="s">
        <v>11</v>
      </c>
      <c r="G6" s="44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1</v>
      </c>
      <c r="N6" s="16" t="s">
        <v>27</v>
      </c>
      <c r="O6" s="16">
        <f>countif(C:C,"a4")</f>
        <v>0</v>
      </c>
      <c r="P6" s="16">
        <f t="shared" ref="P6:P16" si="1">sum(I6,K6,M6,O6)</f>
        <v>1</v>
      </c>
    </row>
    <row r="7">
      <c r="A7" s="43"/>
      <c r="B7" s="59" t="s">
        <v>234</v>
      </c>
      <c r="C7" s="12" t="s">
        <v>46</v>
      </c>
      <c r="D7" s="12" t="s">
        <v>11</v>
      </c>
      <c r="E7" s="12" t="s">
        <v>11</v>
      </c>
      <c r="F7" s="12" t="s">
        <v>11</v>
      </c>
      <c r="G7" s="44" t="s">
        <v>11</v>
      </c>
      <c r="H7" s="16" t="s">
        <v>30</v>
      </c>
      <c r="I7" s="16">
        <f>countif(C:C,"b1")</f>
        <v>5</v>
      </c>
      <c r="J7" s="16" t="s">
        <v>31</v>
      </c>
      <c r="K7" s="16">
        <f>countif(C:C,"b2")</f>
        <v>2</v>
      </c>
      <c r="L7" s="16" t="s">
        <v>32</v>
      </c>
      <c r="M7" s="16">
        <f>countif(C:C,"b3")</f>
        <v>1</v>
      </c>
      <c r="N7" s="16" t="s">
        <v>33</v>
      </c>
      <c r="O7" s="16">
        <f>countif(C:C,"b4")</f>
        <v>0</v>
      </c>
      <c r="P7" s="16">
        <f t="shared" si="1"/>
        <v>8</v>
      </c>
    </row>
    <row r="8">
      <c r="A8" s="40" t="s">
        <v>235</v>
      </c>
      <c r="B8" s="59" t="s">
        <v>236</v>
      </c>
      <c r="C8" s="12" t="s">
        <v>40</v>
      </c>
      <c r="D8" s="12" t="s">
        <v>11</v>
      </c>
      <c r="E8" s="12" t="s">
        <v>11</v>
      </c>
      <c r="F8" s="12" t="s">
        <v>11</v>
      </c>
      <c r="G8" s="44" t="s">
        <v>11</v>
      </c>
      <c r="H8" s="16" t="s">
        <v>35</v>
      </c>
      <c r="I8" s="16">
        <f>countif(C:C,"c1")</f>
        <v>0</v>
      </c>
      <c r="J8" s="16" t="s">
        <v>36</v>
      </c>
      <c r="K8" s="16">
        <f>countif(C:C,"c2")</f>
        <v>0</v>
      </c>
      <c r="L8" s="16" t="s">
        <v>37</v>
      </c>
      <c r="M8" s="16">
        <f>countif(C:C,"c3")</f>
        <v>3</v>
      </c>
      <c r="N8" s="16" t="s">
        <v>38</v>
      </c>
      <c r="O8" s="16">
        <f>countif(C:C,"c4")</f>
        <v>0</v>
      </c>
      <c r="P8" s="16">
        <f t="shared" si="1"/>
        <v>3</v>
      </c>
    </row>
    <row r="9">
      <c r="A9" s="43"/>
      <c r="B9" s="60" t="s">
        <v>237</v>
      </c>
      <c r="C9" s="12" t="s">
        <v>172</v>
      </c>
      <c r="D9" s="12" t="s">
        <v>11</v>
      </c>
      <c r="E9" s="12" t="s">
        <v>11</v>
      </c>
      <c r="F9" s="12" t="s">
        <v>11</v>
      </c>
      <c r="G9" s="44" t="s">
        <v>11</v>
      </c>
      <c r="H9" s="16" t="s">
        <v>41</v>
      </c>
      <c r="I9" s="17">
        <f>countif(C:C,"d1")</f>
        <v>1</v>
      </c>
      <c r="J9" s="16" t="s">
        <v>42</v>
      </c>
      <c r="K9" s="16">
        <f>countif(C:C,"d2")</f>
        <v>1</v>
      </c>
      <c r="L9" s="16" t="s">
        <v>43</v>
      </c>
      <c r="M9" s="16">
        <f>countif(C:C,"d3")</f>
        <v>1</v>
      </c>
      <c r="N9" s="16" t="s">
        <v>44</v>
      </c>
      <c r="O9" s="16">
        <f>countif(C:C,"d4")</f>
        <v>0</v>
      </c>
      <c r="P9" s="16">
        <f t="shared" si="1"/>
        <v>3</v>
      </c>
    </row>
    <row r="10">
      <c r="A10" s="43"/>
      <c r="B10" s="59" t="s">
        <v>238</v>
      </c>
      <c r="C10" s="12" t="s">
        <v>224</v>
      </c>
      <c r="D10" s="12" t="s">
        <v>11</v>
      </c>
      <c r="E10" s="12" t="s">
        <v>11</v>
      </c>
      <c r="F10" s="12" t="s">
        <v>11</v>
      </c>
      <c r="G10" s="44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2</v>
      </c>
      <c r="N10" s="16" t="s">
        <v>50</v>
      </c>
      <c r="O10" s="16">
        <f>countif(C:C,"e4")</f>
        <v>0</v>
      </c>
      <c r="P10" s="16">
        <f t="shared" si="1"/>
        <v>2</v>
      </c>
    </row>
    <row r="11">
      <c r="A11" s="40" t="s">
        <v>239</v>
      </c>
      <c r="B11" s="59" t="s">
        <v>240</v>
      </c>
      <c r="C11" s="12" t="s">
        <v>40</v>
      </c>
      <c r="D11" s="12" t="s">
        <v>11</v>
      </c>
      <c r="E11" s="12" t="s">
        <v>11</v>
      </c>
      <c r="F11" s="12" t="s">
        <v>11</v>
      </c>
      <c r="G11" s="44" t="s">
        <v>11</v>
      </c>
      <c r="H11" s="16" t="s">
        <v>54</v>
      </c>
      <c r="I11" s="17">
        <f>countif(C:C,"f1")</f>
        <v>3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1</v>
      </c>
      <c r="N11" s="16" t="s">
        <v>57</v>
      </c>
      <c r="O11" s="16">
        <f>countif(C:C,"f4")</f>
        <v>0</v>
      </c>
      <c r="P11" s="16">
        <f t="shared" si="1"/>
        <v>4</v>
      </c>
    </row>
    <row r="12">
      <c r="A12" s="43"/>
      <c r="B12" s="59" t="s">
        <v>241</v>
      </c>
      <c r="C12" s="12" t="s">
        <v>200</v>
      </c>
      <c r="D12" s="12" t="s">
        <v>11</v>
      </c>
      <c r="E12" s="12" t="s">
        <v>11</v>
      </c>
      <c r="F12" s="12" t="s">
        <v>11</v>
      </c>
      <c r="G12" s="44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0</v>
      </c>
    </row>
    <row r="13">
      <c r="A13" s="40" t="s">
        <v>242</v>
      </c>
      <c r="B13" s="59" t="s">
        <v>243</v>
      </c>
      <c r="C13" s="12" t="s">
        <v>200</v>
      </c>
      <c r="D13" s="12" t="s">
        <v>11</v>
      </c>
      <c r="E13" s="12" t="s">
        <v>92</v>
      </c>
      <c r="F13" s="12" t="s">
        <v>11</v>
      </c>
      <c r="G13" s="44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3</v>
      </c>
      <c r="L13" s="16" t="s">
        <v>67</v>
      </c>
      <c r="M13" s="16">
        <f>countif(C:C,"h3")</f>
        <v>0</v>
      </c>
      <c r="N13" s="16" t="s">
        <v>68</v>
      </c>
      <c r="O13" s="16">
        <f>countif(C:C,"h4")</f>
        <v>0</v>
      </c>
      <c r="P13" s="16">
        <f t="shared" si="1"/>
        <v>3</v>
      </c>
    </row>
    <row r="14">
      <c r="A14" s="43"/>
      <c r="B14" s="59" t="s">
        <v>244</v>
      </c>
      <c r="C14" s="12" t="s">
        <v>183</v>
      </c>
      <c r="D14" s="12" t="s">
        <v>11</v>
      </c>
      <c r="E14" s="12" t="s">
        <v>92</v>
      </c>
      <c r="F14" s="12" t="s">
        <v>11</v>
      </c>
      <c r="G14" s="44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A15" s="43"/>
      <c r="B15" s="59" t="s">
        <v>245</v>
      </c>
      <c r="C15" s="12" t="s">
        <v>224</v>
      </c>
      <c r="D15" s="12" t="s">
        <v>11</v>
      </c>
      <c r="E15" s="12" t="s">
        <v>11</v>
      </c>
      <c r="F15" s="12" t="s">
        <v>11</v>
      </c>
      <c r="G15" s="44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1</v>
      </c>
      <c r="N15" s="18" t="s">
        <v>81</v>
      </c>
      <c r="O15" s="16">
        <f>countif(C:C,"j4")</f>
        <v>0</v>
      </c>
      <c r="P15" s="16">
        <f t="shared" si="1"/>
        <v>1</v>
      </c>
    </row>
    <row r="16">
      <c r="A16" s="40" t="s">
        <v>113</v>
      </c>
      <c r="B16" s="59" t="s">
        <v>246</v>
      </c>
      <c r="C16" s="12" t="s">
        <v>141</v>
      </c>
      <c r="D16" s="12" t="s">
        <v>11</v>
      </c>
      <c r="E16" s="12" t="s">
        <v>11</v>
      </c>
      <c r="F16" s="12" t="s">
        <v>11</v>
      </c>
      <c r="G16" s="44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3"/>
      <c r="B17" s="59" t="s">
        <v>247</v>
      </c>
      <c r="C17" s="12" t="s">
        <v>190</v>
      </c>
      <c r="D17" s="12" t="s">
        <v>11</v>
      </c>
      <c r="E17" s="12" t="s">
        <v>11</v>
      </c>
      <c r="F17" s="12" t="s">
        <v>11</v>
      </c>
      <c r="G17" s="44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25</v>
      </c>
    </row>
    <row r="18">
      <c r="A18" s="43"/>
      <c r="B18" s="60" t="s">
        <v>248</v>
      </c>
      <c r="C18" s="12" t="s">
        <v>40</v>
      </c>
      <c r="D18" s="12" t="s">
        <v>11</v>
      </c>
      <c r="E18" s="12" t="s">
        <v>11</v>
      </c>
      <c r="F18" s="12" t="s">
        <v>11</v>
      </c>
      <c r="G18" s="44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3"/>
      <c r="B19" s="60" t="s">
        <v>249</v>
      </c>
      <c r="C19" s="12" t="s">
        <v>77</v>
      </c>
      <c r="D19" s="12" t="s">
        <v>11</v>
      </c>
      <c r="E19" s="12" t="s">
        <v>11</v>
      </c>
      <c r="F19" s="12" t="s">
        <v>11</v>
      </c>
      <c r="G19" s="44" t="s">
        <v>11</v>
      </c>
      <c r="H19" s="29" t="s">
        <v>4</v>
      </c>
      <c r="I19" s="24">
        <f>countif(D:D,"o")</f>
        <v>0</v>
      </c>
      <c r="J19" s="24">
        <f>countif(D:D,"x")</f>
        <v>25</v>
      </c>
      <c r="K19" s="26"/>
      <c r="L19" s="27"/>
      <c r="M19" s="27"/>
      <c r="N19" s="27"/>
      <c r="O19" s="27"/>
      <c r="P19" s="30"/>
    </row>
    <row r="20">
      <c r="A20" s="40" t="s">
        <v>117</v>
      </c>
      <c r="B20" s="59" t="s">
        <v>250</v>
      </c>
      <c r="C20" s="12" t="s">
        <v>46</v>
      </c>
      <c r="D20" s="12" t="s">
        <v>11</v>
      </c>
      <c r="E20" s="12" t="s">
        <v>11</v>
      </c>
      <c r="F20" s="12" t="s">
        <v>11</v>
      </c>
      <c r="G20" s="44" t="s">
        <v>11</v>
      </c>
      <c r="H20" s="29" t="s">
        <v>5</v>
      </c>
      <c r="I20" s="24">
        <f>countif(E:E,"o")</f>
        <v>2</v>
      </c>
      <c r="J20" s="24">
        <f>countif(E:E,"x")</f>
        <v>23</v>
      </c>
      <c r="K20" s="4"/>
      <c r="L20" s="4"/>
      <c r="M20" s="4"/>
      <c r="N20" s="4"/>
      <c r="O20" s="4"/>
      <c r="P20" s="4"/>
    </row>
    <row r="21">
      <c r="A21" s="43"/>
      <c r="B21" s="60" t="s">
        <v>251</v>
      </c>
      <c r="C21" s="12" t="s">
        <v>71</v>
      </c>
      <c r="D21" s="12" t="s">
        <v>11</v>
      </c>
      <c r="E21" s="12" t="s">
        <v>11</v>
      </c>
      <c r="F21" s="12" t="s">
        <v>11</v>
      </c>
      <c r="G21" s="44" t="s">
        <v>11</v>
      </c>
      <c r="H21" s="29" t="s">
        <v>6</v>
      </c>
      <c r="I21" s="24">
        <f>countif(F:F,"o")</f>
        <v>0</v>
      </c>
      <c r="J21" s="24">
        <f>countif(F:F,"x")</f>
        <v>25</v>
      </c>
      <c r="K21" s="4"/>
      <c r="L21" s="4"/>
      <c r="M21" s="4"/>
      <c r="N21" s="4"/>
      <c r="O21" s="4"/>
      <c r="P21" s="4"/>
    </row>
    <row r="22">
      <c r="A22" s="43"/>
      <c r="B22" s="60" t="s">
        <v>252</v>
      </c>
      <c r="C22" s="12" t="s">
        <v>46</v>
      </c>
      <c r="D22" s="12" t="s">
        <v>11</v>
      </c>
      <c r="E22" s="12" t="s">
        <v>11</v>
      </c>
      <c r="F22" s="12" t="s">
        <v>11</v>
      </c>
      <c r="G22" s="68" t="s">
        <v>11</v>
      </c>
      <c r="H22" s="24" t="s">
        <v>7</v>
      </c>
      <c r="I22" s="24">
        <f>countif(G:G,"o")</f>
        <v>0</v>
      </c>
      <c r="J22" s="24">
        <f>countif(G:G,"x")</f>
        <v>25</v>
      </c>
      <c r="K22" s="4"/>
      <c r="L22" s="4"/>
      <c r="M22" s="4"/>
      <c r="N22" s="4"/>
      <c r="O22" s="4"/>
      <c r="P22" s="4"/>
    </row>
    <row r="23">
      <c r="A23" s="43"/>
      <c r="B23" s="60" t="s">
        <v>253</v>
      </c>
      <c r="C23" s="12" t="s">
        <v>172</v>
      </c>
      <c r="D23" s="12" t="s">
        <v>11</v>
      </c>
      <c r="E23" s="12" t="s">
        <v>11</v>
      </c>
      <c r="F23" s="12" t="s">
        <v>11</v>
      </c>
      <c r="G23" s="68" t="s">
        <v>11</v>
      </c>
      <c r="H23" s="69"/>
      <c r="I23" s="30"/>
      <c r="J23" s="30"/>
      <c r="K23" s="4"/>
      <c r="L23" s="4"/>
      <c r="M23" s="4"/>
      <c r="N23" s="4"/>
      <c r="O23" s="4"/>
      <c r="P23" s="4"/>
    </row>
    <row r="24">
      <c r="A24" s="43"/>
      <c r="B24" s="60" t="s">
        <v>254</v>
      </c>
      <c r="C24" s="12" t="s">
        <v>10</v>
      </c>
      <c r="D24" s="12" t="s">
        <v>11</v>
      </c>
      <c r="E24" s="12" t="s">
        <v>11</v>
      </c>
      <c r="F24" s="12" t="s">
        <v>11</v>
      </c>
      <c r="G24" s="68" t="s">
        <v>11</v>
      </c>
      <c r="H24" s="69"/>
      <c r="I24" s="30"/>
      <c r="J24" s="30"/>
      <c r="K24" s="4"/>
      <c r="L24" s="4"/>
      <c r="M24" s="4"/>
      <c r="N24" s="4"/>
      <c r="O24" s="4"/>
      <c r="P24" s="4"/>
    </row>
    <row r="25">
      <c r="A25" s="58" t="s">
        <v>197</v>
      </c>
      <c r="B25" s="59" t="s">
        <v>255</v>
      </c>
      <c r="C25" s="13" t="s">
        <v>59</v>
      </c>
      <c r="D25" s="13" t="s">
        <v>11</v>
      </c>
      <c r="E25" s="13" t="s">
        <v>11</v>
      </c>
      <c r="F25" s="13" t="s">
        <v>11</v>
      </c>
      <c r="G25" s="13" t="s">
        <v>11</v>
      </c>
      <c r="H25" s="4"/>
      <c r="I25" s="4"/>
      <c r="J25" s="4"/>
      <c r="K25" s="4"/>
      <c r="L25" s="4"/>
      <c r="M25" s="4"/>
      <c r="N25" s="4"/>
      <c r="O25" s="4"/>
      <c r="P25" s="4"/>
    </row>
    <row r="26">
      <c r="A26" s="43"/>
      <c r="B26" s="60" t="s">
        <v>256</v>
      </c>
      <c r="C26" s="13" t="s">
        <v>71</v>
      </c>
      <c r="D26" s="13" t="s">
        <v>11</v>
      </c>
      <c r="E26" s="13" t="s">
        <v>11</v>
      </c>
      <c r="F26" s="13" t="s">
        <v>11</v>
      </c>
      <c r="G26" s="13" t="s">
        <v>11</v>
      </c>
      <c r="H26" s="4"/>
      <c r="I26" s="4"/>
      <c r="J26" s="4"/>
      <c r="K26" s="4"/>
      <c r="L26" s="4"/>
      <c r="M26" s="4"/>
      <c r="N26" s="4"/>
      <c r="O26" s="4"/>
      <c r="P26" s="4"/>
    </row>
    <row r="27">
      <c r="A27" s="45"/>
      <c r="B27" s="60" t="s">
        <v>257</v>
      </c>
      <c r="C27" s="13" t="s">
        <v>71</v>
      </c>
      <c r="D27" s="13" t="s">
        <v>11</v>
      </c>
      <c r="E27" s="13" t="s">
        <v>11</v>
      </c>
      <c r="F27" s="13" t="s">
        <v>11</v>
      </c>
      <c r="G27" s="13" t="s">
        <v>11</v>
      </c>
      <c r="H27" s="4"/>
      <c r="I27" s="4"/>
      <c r="J27" s="4"/>
      <c r="K27" s="4"/>
      <c r="L27" s="4"/>
      <c r="M27" s="4"/>
      <c r="N27" s="4"/>
      <c r="O27" s="4"/>
      <c r="P27" s="4"/>
    </row>
  </sheetData>
  <mergeCells count="10">
    <mergeCell ref="A16:A19"/>
    <mergeCell ref="A20:A24"/>
    <mergeCell ref="A25:A27"/>
    <mergeCell ref="A1:G1"/>
    <mergeCell ref="A3:A7"/>
    <mergeCell ref="A8:A10"/>
    <mergeCell ref="A11:A12"/>
    <mergeCell ref="A13:A15"/>
    <mergeCell ref="H16:O16"/>
    <mergeCell ref="H17:O17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5.38"/>
  </cols>
  <sheetData>
    <row r="1">
      <c r="A1" s="1" t="s">
        <v>258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0" t="s">
        <v>259</v>
      </c>
      <c r="B3" s="59" t="s">
        <v>260</v>
      </c>
      <c r="C3" s="12" t="s">
        <v>146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59" t="s">
        <v>261</v>
      </c>
      <c r="C4" s="12" t="s">
        <v>146</v>
      </c>
      <c r="D4" s="12" t="s">
        <v>11</v>
      </c>
      <c r="E4" s="13" t="s">
        <v>11</v>
      </c>
      <c r="F4" s="12" t="s">
        <v>11</v>
      </c>
      <c r="G4" s="4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0" t="s">
        <v>262</v>
      </c>
      <c r="B5" s="59" t="s">
        <v>263</v>
      </c>
      <c r="C5" s="12" t="s">
        <v>10</v>
      </c>
      <c r="D5" s="12" t="s">
        <v>11</v>
      </c>
      <c r="E5" s="12" t="s">
        <v>11</v>
      </c>
      <c r="F5" s="12" t="s">
        <v>11</v>
      </c>
      <c r="G5" s="44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43"/>
      <c r="B6" s="59" t="s">
        <v>264</v>
      </c>
      <c r="C6" s="12" t="s">
        <v>40</v>
      </c>
      <c r="D6" s="12" t="s">
        <v>11</v>
      </c>
      <c r="E6" s="12" t="s">
        <v>11</v>
      </c>
      <c r="F6" s="12" t="s">
        <v>11</v>
      </c>
      <c r="G6" s="44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1</v>
      </c>
      <c r="N6" s="16" t="s">
        <v>27</v>
      </c>
      <c r="O6" s="16">
        <f>countif(C:C,"a4")</f>
        <v>0</v>
      </c>
      <c r="P6" s="16">
        <f t="shared" ref="P6:P16" si="1">sum(I6,K6,M6,O6)</f>
        <v>1</v>
      </c>
    </row>
    <row r="7">
      <c r="A7" s="43"/>
      <c r="B7" s="59" t="s">
        <v>265</v>
      </c>
      <c r="C7" s="12" t="s">
        <v>266</v>
      </c>
      <c r="D7" s="12" t="s">
        <v>11</v>
      </c>
      <c r="E7" s="12" t="s">
        <v>11</v>
      </c>
      <c r="F7" s="12" t="s">
        <v>11</v>
      </c>
      <c r="G7" s="44" t="s">
        <v>11</v>
      </c>
      <c r="H7" s="16" t="s">
        <v>30</v>
      </c>
      <c r="I7" s="16">
        <f>countif(C:C,"b1")</f>
        <v>0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1</v>
      </c>
      <c r="N7" s="16" t="s">
        <v>33</v>
      </c>
      <c r="O7" s="16">
        <f>countif(C:C,"b4")</f>
        <v>0</v>
      </c>
      <c r="P7" s="16">
        <f t="shared" si="1"/>
        <v>1</v>
      </c>
    </row>
    <row r="8">
      <c r="A8" s="40" t="s">
        <v>267</v>
      </c>
      <c r="B8" s="59" t="s">
        <v>268</v>
      </c>
      <c r="C8" s="12" t="s">
        <v>159</v>
      </c>
      <c r="D8" s="12" t="s">
        <v>11</v>
      </c>
      <c r="E8" s="12" t="s">
        <v>11</v>
      </c>
      <c r="F8" s="12" t="s">
        <v>11</v>
      </c>
      <c r="G8" s="44" t="s">
        <v>11</v>
      </c>
      <c r="H8" s="16" t="s">
        <v>35</v>
      </c>
      <c r="I8" s="16">
        <f>countif(C:C,"c1")</f>
        <v>2</v>
      </c>
      <c r="J8" s="16" t="s">
        <v>36</v>
      </c>
      <c r="K8" s="16">
        <f>countif(C:C,"c2")</f>
        <v>1</v>
      </c>
      <c r="L8" s="16" t="s">
        <v>37</v>
      </c>
      <c r="M8" s="16">
        <f>countif(C:C,"c3")</f>
        <v>1</v>
      </c>
      <c r="N8" s="16" t="s">
        <v>38</v>
      </c>
      <c r="O8" s="16">
        <f>countif(C:C,"c4")</f>
        <v>0</v>
      </c>
      <c r="P8" s="16">
        <f t="shared" si="1"/>
        <v>4</v>
      </c>
    </row>
    <row r="9">
      <c r="A9" s="40" t="s">
        <v>269</v>
      </c>
      <c r="B9" s="60" t="s">
        <v>270</v>
      </c>
      <c r="C9" s="12" t="s">
        <v>271</v>
      </c>
      <c r="D9" s="12" t="s">
        <v>11</v>
      </c>
      <c r="E9" s="12" t="s">
        <v>11</v>
      </c>
      <c r="F9" s="12" t="s">
        <v>11</v>
      </c>
      <c r="G9" s="44" t="s">
        <v>11</v>
      </c>
      <c r="H9" s="16" t="s">
        <v>41</v>
      </c>
      <c r="I9" s="17">
        <f>countif(C:C,"d1")</f>
        <v>1</v>
      </c>
      <c r="J9" s="16" t="s">
        <v>42</v>
      </c>
      <c r="K9" s="16">
        <f>countif(C:C,"d2")</f>
        <v>4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5</v>
      </c>
    </row>
    <row r="10">
      <c r="A10" s="43"/>
      <c r="B10" s="59" t="s">
        <v>272</v>
      </c>
      <c r="C10" s="12" t="s">
        <v>77</v>
      </c>
      <c r="D10" s="12" t="s">
        <v>11</v>
      </c>
      <c r="E10" s="12" t="s">
        <v>11</v>
      </c>
      <c r="F10" s="12" t="s">
        <v>11</v>
      </c>
      <c r="G10" s="44" t="s">
        <v>11</v>
      </c>
      <c r="H10" s="16" t="s">
        <v>47</v>
      </c>
      <c r="I10" s="16">
        <f>countif(C:C,"e1")</f>
        <v>1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1</v>
      </c>
    </row>
    <row r="11">
      <c r="A11" s="43"/>
      <c r="B11" s="59" t="s">
        <v>273</v>
      </c>
      <c r="C11" s="12" t="s">
        <v>183</v>
      </c>
      <c r="D11" s="12" t="s">
        <v>11</v>
      </c>
      <c r="E11" s="12" t="s">
        <v>11</v>
      </c>
      <c r="F11" s="12" t="s">
        <v>11</v>
      </c>
      <c r="G11" s="44" t="s">
        <v>11</v>
      </c>
      <c r="H11" s="16" t="s">
        <v>54</v>
      </c>
      <c r="I11" s="17">
        <f>countif(C:C,"f1")</f>
        <v>2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2</v>
      </c>
      <c r="N11" s="16" t="s">
        <v>57</v>
      </c>
      <c r="O11" s="16">
        <f>countif(C:C,"f4")</f>
        <v>0</v>
      </c>
      <c r="P11" s="16">
        <f t="shared" si="1"/>
        <v>4</v>
      </c>
    </row>
    <row r="12">
      <c r="A12" s="40" t="s">
        <v>274</v>
      </c>
      <c r="B12" s="59" t="s">
        <v>275</v>
      </c>
      <c r="C12" s="12" t="s">
        <v>141</v>
      </c>
      <c r="D12" s="12" t="s">
        <v>11</v>
      </c>
      <c r="E12" s="12" t="s">
        <v>11</v>
      </c>
      <c r="F12" s="12" t="s">
        <v>11</v>
      </c>
      <c r="G12" s="44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2</v>
      </c>
      <c r="N12" s="16" t="s">
        <v>63</v>
      </c>
      <c r="O12" s="16">
        <f>countif(C:C,"g4")</f>
        <v>0</v>
      </c>
      <c r="P12" s="16">
        <f t="shared" si="1"/>
        <v>2</v>
      </c>
    </row>
    <row r="13">
      <c r="A13" s="40" t="s">
        <v>276</v>
      </c>
      <c r="B13" s="59" t="s">
        <v>277</v>
      </c>
      <c r="C13" s="12" t="s">
        <v>183</v>
      </c>
      <c r="D13" s="12" t="s">
        <v>11</v>
      </c>
      <c r="E13" s="12" t="s">
        <v>11</v>
      </c>
      <c r="F13" s="12" t="s">
        <v>11</v>
      </c>
      <c r="G13" s="44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1</v>
      </c>
      <c r="N13" s="16" t="s">
        <v>68</v>
      </c>
      <c r="O13" s="16">
        <f>countif(C:C,"h4")</f>
        <v>0</v>
      </c>
      <c r="P13" s="16">
        <f t="shared" si="1"/>
        <v>1</v>
      </c>
    </row>
    <row r="14">
      <c r="A14" s="43"/>
      <c r="B14" s="59" t="s">
        <v>278</v>
      </c>
      <c r="C14" s="12" t="s">
        <v>183</v>
      </c>
      <c r="D14" s="12" t="s">
        <v>11</v>
      </c>
      <c r="E14" s="12" t="s">
        <v>11</v>
      </c>
      <c r="F14" s="12" t="s">
        <v>11</v>
      </c>
      <c r="G14" s="44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A15" s="40" t="s">
        <v>279</v>
      </c>
      <c r="B15" s="59" t="s">
        <v>280</v>
      </c>
      <c r="C15" s="12" t="s">
        <v>59</v>
      </c>
      <c r="D15" s="12" t="s">
        <v>11</v>
      </c>
      <c r="E15" s="12" t="s">
        <v>11</v>
      </c>
      <c r="F15" s="12" t="s">
        <v>11</v>
      </c>
      <c r="G15" s="44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3</v>
      </c>
      <c r="N15" s="18" t="s">
        <v>81</v>
      </c>
      <c r="O15" s="16">
        <f>countif(C:C,"j4")</f>
        <v>0</v>
      </c>
      <c r="P15" s="16">
        <f t="shared" si="1"/>
        <v>3</v>
      </c>
    </row>
    <row r="16">
      <c r="A16" s="43"/>
      <c r="B16" s="59" t="s">
        <v>281</v>
      </c>
      <c r="C16" s="12" t="s">
        <v>85</v>
      </c>
      <c r="D16" s="12" t="s">
        <v>11</v>
      </c>
      <c r="E16" s="12" t="s">
        <v>11</v>
      </c>
      <c r="F16" s="12" t="s">
        <v>11</v>
      </c>
      <c r="G16" s="44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0" t="s">
        <v>282</v>
      </c>
      <c r="B17" s="59" t="s">
        <v>283</v>
      </c>
      <c r="C17" s="12" t="s">
        <v>13</v>
      </c>
      <c r="D17" s="12" t="s">
        <v>11</v>
      </c>
      <c r="E17" s="12" t="s">
        <v>11</v>
      </c>
      <c r="F17" s="12" t="s">
        <v>11</v>
      </c>
      <c r="G17" s="44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22</v>
      </c>
    </row>
    <row r="18">
      <c r="A18" s="43"/>
      <c r="B18" s="60" t="s">
        <v>284</v>
      </c>
      <c r="C18" s="12" t="s">
        <v>85</v>
      </c>
      <c r="D18" s="12" t="s">
        <v>11</v>
      </c>
      <c r="E18" s="12" t="s">
        <v>11</v>
      </c>
      <c r="F18" s="12" t="s">
        <v>11</v>
      </c>
      <c r="G18" s="44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3"/>
      <c r="B19" s="60" t="s">
        <v>285</v>
      </c>
      <c r="C19" s="12" t="s">
        <v>46</v>
      </c>
      <c r="D19" s="12" t="s">
        <v>11</v>
      </c>
      <c r="E19" s="12" t="s">
        <v>11</v>
      </c>
      <c r="F19" s="12" t="s">
        <v>11</v>
      </c>
      <c r="G19" s="44" t="s">
        <v>11</v>
      </c>
      <c r="H19" s="29" t="s">
        <v>4</v>
      </c>
      <c r="I19" s="24">
        <f>countif(D:D,"o")</f>
        <v>0</v>
      </c>
      <c r="J19" s="24">
        <f>countif(D:D,"x")</f>
        <v>22</v>
      </c>
      <c r="K19" s="26"/>
      <c r="L19" s="27"/>
      <c r="M19" s="27"/>
      <c r="N19" s="27"/>
      <c r="O19" s="27"/>
      <c r="P19" s="30"/>
    </row>
    <row r="20">
      <c r="A20" s="43"/>
      <c r="B20" s="59" t="s">
        <v>286</v>
      </c>
      <c r="C20" s="12" t="s">
        <v>85</v>
      </c>
      <c r="D20" s="12" t="s">
        <v>11</v>
      </c>
      <c r="E20" s="12" t="s">
        <v>11</v>
      </c>
      <c r="F20" s="12" t="s">
        <v>11</v>
      </c>
      <c r="G20" s="44" t="s">
        <v>11</v>
      </c>
      <c r="H20" s="29" t="s">
        <v>5</v>
      </c>
      <c r="I20" s="24">
        <f>countif(E:E,"o")</f>
        <v>0</v>
      </c>
      <c r="J20" s="24">
        <f>countif(E:E,"x")</f>
        <v>22</v>
      </c>
      <c r="K20" s="4"/>
      <c r="L20" s="4"/>
      <c r="M20" s="4"/>
      <c r="N20" s="4"/>
      <c r="O20" s="4"/>
      <c r="P20" s="4"/>
    </row>
    <row r="21">
      <c r="A21" s="40" t="s">
        <v>287</v>
      </c>
      <c r="B21" s="60" t="s">
        <v>288</v>
      </c>
      <c r="C21" s="12" t="s">
        <v>46</v>
      </c>
      <c r="D21" s="12" t="s">
        <v>11</v>
      </c>
      <c r="E21" s="12" t="s">
        <v>11</v>
      </c>
      <c r="F21" s="12" t="s">
        <v>11</v>
      </c>
      <c r="G21" s="44" t="s">
        <v>11</v>
      </c>
      <c r="H21" s="29" t="s">
        <v>6</v>
      </c>
      <c r="I21" s="24">
        <f>countif(F:F,"o")</f>
        <v>0</v>
      </c>
      <c r="J21" s="24">
        <f>countif(F:F,"x")</f>
        <v>22</v>
      </c>
      <c r="K21" s="4"/>
      <c r="L21" s="4"/>
      <c r="M21" s="4"/>
      <c r="N21" s="4"/>
      <c r="O21" s="4"/>
      <c r="P21" s="4"/>
    </row>
    <row r="22">
      <c r="A22" s="43"/>
      <c r="B22" s="60" t="s">
        <v>289</v>
      </c>
      <c r="C22" s="12" t="s">
        <v>13</v>
      </c>
      <c r="D22" s="12" t="s">
        <v>11</v>
      </c>
      <c r="E22" s="12" t="s">
        <v>11</v>
      </c>
      <c r="F22" s="12" t="s">
        <v>11</v>
      </c>
      <c r="G22" s="44" t="s">
        <v>11</v>
      </c>
      <c r="H22" s="30" t="s">
        <v>7</v>
      </c>
      <c r="I22" s="67">
        <f>countif(G:G,"o")</f>
        <v>0</v>
      </c>
      <c r="J22" s="67">
        <f>countif(G:G,"x")</f>
        <v>22</v>
      </c>
      <c r="K22" s="4"/>
      <c r="L22" s="4"/>
      <c r="M22" s="4"/>
      <c r="N22" s="4"/>
      <c r="O22" s="4"/>
      <c r="P22" s="4"/>
    </row>
    <row r="23">
      <c r="A23" s="43"/>
      <c r="B23" s="60" t="s">
        <v>290</v>
      </c>
      <c r="C23" s="12" t="s">
        <v>141</v>
      </c>
      <c r="D23" s="12" t="s">
        <v>11</v>
      </c>
      <c r="E23" s="12" t="s">
        <v>11</v>
      </c>
      <c r="F23" s="12" t="s">
        <v>11</v>
      </c>
      <c r="G23" s="68" t="s">
        <v>11</v>
      </c>
      <c r="H23" s="70"/>
      <c r="I23" s="71"/>
      <c r="J23" s="71"/>
      <c r="K23" s="4"/>
      <c r="L23" s="4"/>
      <c r="M23" s="4"/>
      <c r="N23" s="4"/>
      <c r="O23" s="4"/>
      <c r="P23" s="4"/>
    </row>
    <row r="24">
      <c r="A24" s="43"/>
      <c r="B24" s="60" t="s">
        <v>291</v>
      </c>
      <c r="C24" s="12" t="s">
        <v>85</v>
      </c>
      <c r="D24" s="12" t="s">
        <v>11</v>
      </c>
      <c r="E24" s="12" t="s">
        <v>11</v>
      </c>
      <c r="F24" s="12" t="s">
        <v>11</v>
      </c>
      <c r="G24" s="68" t="s">
        <v>11</v>
      </c>
      <c r="H24" s="69"/>
      <c r="I24" s="30"/>
      <c r="J24" s="30"/>
      <c r="K24" s="4"/>
      <c r="L24" s="4"/>
      <c r="M24" s="4"/>
      <c r="N24" s="4"/>
      <c r="O24" s="4"/>
      <c r="P24" s="4"/>
    </row>
  </sheetData>
  <mergeCells count="10">
    <mergeCell ref="H16:O16"/>
    <mergeCell ref="H17:O17"/>
    <mergeCell ref="A1:G1"/>
    <mergeCell ref="A3:A4"/>
    <mergeCell ref="A5:A7"/>
    <mergeCell ref="A9:A11"/>
    <mergeCell ref="A13:A14"/>
    <mergeCell ref="A15:A16"/>
    <mergeCell ref="A17:A20"/>
    <mergeCell ref="A21:A24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5.38"/>
  </cols>
  <sheetData>
    <row r="1">
      <c r="A1" s="1" t="s">
        <v>292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72" t="s">
        <v>1</v>
      </c>
      <c r="B2" s="72" t="s">
        <v>2</v>
      </c>
      <c r="C2" s="73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58" t="s">
        <v>127</v>
      </c>
      <c r="B3" s="59" t="s">
        <v>293</v>
      </c>
      <c r="C3" s="13" t="s">
        <v>85</v>
      </c>
      <c r="D3" s="13" t="s">
        <v>11</v>
      </c>
      <c r="E3" s="13" t="s">
        <v>11</v>
      </c>
      <c r="F3" s="13" t="s">
        <v>11</v>
      </c>
      <c r="G3" s="1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59" t="s">
        <v>294</v>
      </c>
      <c r="C4" s="13" t="s">
        <v>13</v>
      </c>
      <c r="D4" s="13" t="s">
        <v>11</v>
      </c>
      <c r="E4" s="13" t="s">
        <v>11</v>
      </c>
      <c r="F4" s="13" t="s">
        <v>11</v>
      </c>
      <c r="G4" s="13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5"/>
      <c r="B5" s="59" t="s">
        <v>295</v>
      </c>
      <c r="C5" s="13" t="s">
        <v>46</v>
      </c>
      <c r="D5" s="13" t="s">
        <v>11</v>
      </c>
      <c r="E5" s="13" t="s">
        <v>11</v>
      </c>
      <c r="F5" s="13" t="s">
        <v>11</v>
      </c>
      <c r="G5" s="13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58" t="s">
        <v>296</v>
      </c>
      <c r="B6" s="59" t="s">
        <v>297</v>
      </c>
      <c r="C6" s="13" t="s">
        <v>59</v>
      </c>
      <c r="D6" s="13" t="s">
        <v>11</v>
      </c>
      <c r="E6" s="13" t="s">
        <v>11</v>
      </c>
      <c r="F6" s="13" t="s">
        <v>11</v>
      </c>
      <c r="G6" s="13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3</v>
      </c>
      <c r="N6" s="16" t="s">
        <v>27</v>
      </c>
      <c r="O6" s="16">
        <f>countif(C:C,"a4")</f>
        <v>0</v>
      </c>
      <c r="P6" s="16">
        <f t="shared" ref="P6:P16" si="1">sum(I6,K6,M6,O6)</f>
        <v>3</v>
      </c>
    </row>
    <row r="7">
      <c r="A7" s="43"/>
      <c r="B7" s="59" t="s">
        <v>298</v>
      </c>
      <c r="C7" s="13" t="s">
        <v>85</v>
      </c>
      <c r="D7" s="13" t="s">
        <v>11</v>
      </c>
      <c r="E7" s="13" t="s">
        <v>11</v>
      </c>
      <c r="F7" s="13" t="s">
        <v>11</v>
      </c>
      <c r="G7" s="13" t="s">
        <v>11</v>
      </c>
      <c r="H7" s="16" t="s">
        <v>30</v>
      </c>
      <c r="I7" s="16">
        <f>countif(C:C,"b1")</f>
        <v>0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2</v>
      </c>
      <c r="N7" s="16" t="s">
        <v>33</v>
      </c>
      <c r="O7" s="16">
        <f>countif(C:C,"b4")</f>
        <v>0</v>
      </c>
      <c r="P7" s="16">
        <f t="shared" si="1"/>
        <v>2</v>
      </c>
    </row>
    <row r="8">
      <c r="A8" s="45"/>
      <c r="B8" s="59" t="s">
        <v>299</v>
      </c>
      <c r="C8" s="13" t="s">
        <v>85</v>
      </c>
      <c r="D8" s="13" t="s">
        <v>11</v>
      </c>
      <c r="E8" s="13" t="s">
        <v>11</v>
      </c>
      <c r="F8" s="13" t="s">
        <v>11</v>
      </c>
      <c r="G8" s="13" t="s">
        <v>11</v>
      </c>
      <c r="H8" s="16" t="s">
        <v>35</v>
      </c>
      <c r="I8" s="16">
        <f>countif(C:C,"c1")</f>
        <v>1</v>
      </c>
      <c r="J8" s="16" t="s">
        <v>36</v>
      </c>
      <c r="K8" s="16">
        <f>countif(C:C,"c2")</f>
        <v>1</v>
      </c>
      <c r="L8" s="16" t="s">
        <v>37</v>
      </c>
      <c r="M8" s="16">
        <f>countif(C:C,"c3")</f>
        <v>1</v>
      </c>
      <c r="N8" s="16" t="s">
        <v>38</v>
      </c>
      <c r="O8" s="16">
        <f>countif(C:C,"c4")</f>
        <v>0</v>
      </c>
      <c r="P8" s="16">
        <f t="shared" si="1"/>
        <v>3</v>
      </c>
    </row>
    <row r="9">
      <c r="A9" s="58" t="s">
        <v>300</v>
      </c>
      <c r="B9" s="59" t="s">
        <v>301</v>
      </c>
      <c r="C9" s="13" t="s">
        <v>46</v>
      </c>
      <c r="D9" s="13" t="s">
        <v>11</v>
      </c>
      <c r="E9" s="13" t="s">
        <v>11</v>
      </c>
      <c r="F9" s="13" t="s">
        <v>11</v>
      </c>
      <c r="G9" s="13" t="s">
        <v>11</v>
      </c>
      <c r="H9" s="16" t="s">
        <v>41</v>
      </c>
      <c r="I9" s="17">
        <f>countif(C:C,"d1")</f>
        <v>0</v>
      </c>
      <c r="J9" s="16" t="s">
        <v>42</v>
      </c>
      <c r="K9" s="16">
        <f>countif(C:C,"d2")</f>
        <v>5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5</v>
      </c>
    </row>
    <row r="10">
      <c r="A10" s="43"/>
      <c r="B10" s="59" t="s">
        <v>302</v>
      </c>
      <c r="C10" s="13" t="s">
        <v>159</v>
      </c>
      <c r="D10" s="13" t="s">
        <v>11</v>
      </c>
      <c r="E10" s="13" t="s">
        <v>11</v>
      </c>
      <c r="F10" s="13" t="s">
        <v>11</v>
      </c>
      <c r="G10" s="13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1</v>
      </c>
      <c r="N10" s="16" t="s">
        <v>50</v>
      </c>
      <c r="O10" s="16">
        <f>countif(C:C,"e4")</f>
        <v>0</v>
      </c>
      <c r="P10" s="16">
        <f t="shared" si="1"/>
        <v>1</v>
      </c>
    </row>
    <row r="11">
      <c r="A11" s="43"/>
      <c r="B11" s="59" t="s">
        <v>303</v>
      </c>
      <c r="C11" s="13" t="s">
        <v>85</v>
      </c>
      <c r="D11" s="13" t="s">
        <v>11</v>
      </c>
      <c r="E11" s="13" t="s">
        <v>11</v>
      </c>
      <c r="F11" s="13" t="s">
        <v>11</v>
      </c>
      <c r="G11" s="13" t="s">
        <v>11</v>
      </c>
      <c r="H11" s="16" t="s">
        <v>54</v>
      </c>
      <c r="I11" s="17">
        <f>countif(C:C,"f1")</f>
        <v>2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0</v>
      </c>
      <c r="N11" s="16" t="s">
        <v>57</v>
      </c>
      <c r="O11" s="16">
        <f>countif(C:C,"f4")</f>
        <v>0</v>
      </c>
      <c r="P11" s="16">
        <f t="shared" si="1"/>
        <v>2</v>
      </c>
    </row>
    <row r="12">
      <c r="A12" s="43"/>
      <c r="B12" s="59" t="s">
        <v>304</v>
      </c>
      <c r="C12" s="13" t="s">
        <v>40</v>
      </c>
      <c r="D12" s="13" t="s">
        <v>11</v>
      </c>
      <c r="E12" s="13" t="s">
        <v>11</v>
      </c>
      <c r="F12" s="13" t="s">
        <v>11</v>
      </c>
      <c r="G12" s="13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0</v>
      </c>
    </row>
    <row r="13">
      <c r="A13" s="45"/>
      <c r="B13" s="59" t="s">
        <v>305</v>
      </c>
      <c r="C13" s="13" t="s">
        <v>124</v>
      </c>
      <c r="D13" s="13" t="s">
        <v>11</v>
      </c>
      <c r="E13" s="13" t="s">
        <v>11</v>
      </c>
      <c r="F13" s="13" t="s">
        <v>11</v>
      </c>
      <c r="G13" s="13" t="s">
        <v>11</v>
      </c>
      <c r="H13" s="16" t="s">
        <v>65</v>
      </c>
      <c r="I13" s="16">
        <f>countif(C:C,"h1")</f>
        <v>1</v>
      </c>
      <c r="J13" s="16" t="s">
        <v>66</v>
      </c>
      <c r="K13" s="16">
        <f>countif(C:C,"h2")</f>
        <v>1</v>
      </c>
      <c r="L13" s="16" t="s">
        <v>67</v>
      </c>
      <c r="M13" s="16">
        <f>countif(C:C,"h3")</f>
        <v>4</v>
      </c>
      <c r="N13" s="16" t="s">
        <v>68</v>
      </c>
      <c r="O13" s="16">
        <f>countif(C:C,"h4")</f>
        <v>0</v>
      </c>
      <c r="P13" s="16">
        <f t="shared" si="1"/>
        <v>6</v>
      </c>
    </row>
    <row r="14">
      <c r="A14" s="74" t="s">
        <v>306</v>
      </c>
      <c r="B14" s="59" t="s">
        <v>307</v>
      </c>
      <c r="C14" s="13" t="s">
        <v>77</v>
      </c>
      <c r="D14" s="13" t="s">
        <v>11</v>
      </c>
      <c r="E14" s="13" t="s">
        <v>11</v>
      </c>
      <c r="F14" s="13" t="s">
        <v>11</v>
      </c>
      <c r="G14" s="13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1</v>
      </c>
      <c r="N14" s="18" t="s">
        <v>75</v>
      </c>
      <c r="O14" s="16">
        <f>countif(C:C,"i4")</f>
        <v>0</v>
      </c>
      <c r="P14" s="16">
        <f t="shared" si="1"/>
        <v>1</v>
      </c>
    </row>
    <row r="15">
      <c r="A15" s="43"/>
      <c r="B15" s="59" t="s">
        <v>308</v>
      </c>
      <c r="C15" s="13" t="s">
        <v>271</v>
      </c>
      <c r="D15" s="13" t="s">
        <v>11</v>
      </c>
      <c r="E15" s="13" t="s">
        <v>11</v>
      </c>
      <c r="F15" s="13" t="s">
        <v>11</v>
      </c>
      <c r="G15" s="13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0</v>
      </c>
      <c r="N15" s="18" t="s">
        <v>81</v>
      </c>
      <c r="O15" s="16">
        <f>countif(C:C,"j4")</f>
        <v>0</v>
      </c>
      <c r="P15" s="16">
        <f t="shared" si="1"/>
        <v>0</v>
      </c>
    </row>
    <row r="16">
      <c r="A16" s="43"/>
      <c r="B16" s="59" t="s">
        <v>309</v>
      </c>
      <c r="C16" s="13" t="s">
        <v>224</v>
      </c>
      <c r="D16" s="13" t="s">
        <v>11</v>
      </c>
      <c r="E16" s="13" t="s">
        <v>11</v>
      </c>
      <c r="F16" s="13" t="s">
        <v>11</v>
      </c>
      <c r="G16" s="13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3"/>
      <c r="B17" s="59" t="s">
        <v>310</v>
      </c>
      <c r="C17" s="13" t="s">
        <v>77</v>
      </c>
      <c r="D17" s="13" t="s">
        <v>11</v>
      </c>
      <c r="E17" s="13" t="s">
        <v>11</v>
      </c>
      <c r="F17" s="13" t="s">
        <v>11</v>
      </c>
      <c r="G17" s="13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23</v>
      </c>
    </row>
    <row r="18">
      <c r="A18" s="43"/>
      <c r="B18" s="59" t="s">
        <v>311</v>
      </c>
      <c r="C18" s="13" t="s">
        <v>271</v>
      </c>
      <c r="D18" s="13" t="s">
        <v>11</v>
      </c>
      <c r="E18" s="13" t="s">
        <v>11</v>
      </c>
      <c r="F18" s="13" t="s">
        <v>11</v>
      </c>
      <c r="G18" s="13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3"/>
      <c r="B19" s="59" t="s">
        <v>312</v>
      </c>
      <c r="C19" s="13" t="s">
        <v>271</v>
      </c>
      <c r="D19" s="13" t="s">
        <v>11</v>
      </c>
      <c r="E19" s="13" t="s">
        <v>92</v>
      </c>
      <c r="F19" s="13" t="s">
        <v>11</v>
      </c>
      <c r="G19" s="13" t="s">
        <v>11</v>
      </c>
      <c r="H19" s="29" t="s">
        <v>4</v>
      </c>
      <c r="I19" s="24">
        <f>countif(D:D,"o")</f>
        <v>1</v>
      </c>
      <c r="J19" s="24">
        <f>countif(D:D,"x")</f>
        <v>22</v>
      </c>
      <c r="K19" s="26"/>
      <c r="L19" s="27"/>
      <c r="M19" s="27"/>
      <c r="N19" s="27"/>
      <c r="O19" s="27"/>
      <c r="P19" s="30"/>
    </row>
    <row r="20">
      <c r="A20" s="43"/>
      <c r="B20" s="59" t="s">
        <v>313</v>
      </c>
      <c r="C20" s="13" t="s">
        <v>85</v>
      </c>
      <c r="D20" s="13" t="s">
        <v>11</v>
      </c>
      <c r="E20" s="13" t="s">
        <v>11</v>
      </c>
      <c r="F20" s="13" t="s">
        <v>11</v>
      </c>
      <c r="G20" s="13" t="s">
        <v>11</v>
      </c>
      <c r="H20" s="29" t="s">
        <v>5</v>
      </c>
      <c r="I20" s="24">
        <f>countif(E:E,"o")</f>
        <v>1</v>
      </c>
      <c r="J20" s="24">
        <f>countif(E:E,"x")</f>
        <v>22</v>
      </c>
      <c r="K20" s="4"/>
      <c r="L20" s="4"/>
      <c r="M20" s="4"/>
      <c r="N20" s="4"/>
      <c r="O20" s="4"/>
      <c r="P20" s="4"/>
    </row>
    <row r="21">
      <c r="A21" s="43"/>
      <c r="B21" s="59" t="s">
        <v>314</v>
      </c>
      <c r="C21" s="13" t="s">
        <v>59</v>
      </c>
      <c r="D21" s="13" t="s">
        <v>11</v>
      </c>
      <c r="E21" s="13" t="s">
        <v>11</v>
      </c>
      <c r="F21" s="13" t="s">
        <v>11</v>
      </c>
      <c r="G21" s="13" t="s">
        <v>11</v>
      </c>
      <c r="H21" s="29" t="s">
        <v>6</v>
      </c>
      <c r="I21" s="24">
        <f>countif(F:F,"o")</f>
        <v>0</v>
      </c>
      <c r="J21" s="24">
        <f>countif(F:F,"x")</f>
        <v>23</v>
      </c>
      <c r="K21" s="4"/>
      <c r="L21" s="4"/>
      <c r="M21" s="4"/>
      <c r="N21" s="4"/>
      <c r="O21" s="4"/>
      <c r="P21" s="4"/>
    </row>
    <row r="22">
      <c r="A22" s="43"/>
      <c r="B22" s="59" t="s">
        <v>315</v>
      </c>
      <c r="C22" s="13" t="s">
        <v>59</v>
      </c>
      <c r="D22" s="13" t="s">
        <v>11</v>
      </c>
      <c r="E22" s="13" t="s">
        <v>11</v>
      </c>
      <c r="F22" s="13" t="s">
        <v>11</v>
      </c>
      <c r="G22" s="13" t="s">
        <v>11</v>
      </c>
      <c r="H22" s="30" t="s">
        <v>7</v>
      </c>
      <c r="I22" s="67">
        <f>countif(G:G,"o")</f>
        <v>0</v>
      </c>
      <c r="J22" s="67">
        <f>countif(G:G,"x")</f>
        <v>23</v>
      </c>
      <c r="K22" s="4"/>
      <c r="L22" s="4"/>
      <c r="M22" s="4"/>
      <c r="N22" s="4"/>
      <c r="O22" s="4"/>
      <c r="P22" s="4"/>
    </row>
    <row r="23">
      <c r="A23" s="43"/>
      <c r="B23" s="59" t="s">
        <v>316</v>
      </c>
      <c r="C23" s="13" t="s">
        <v>317</v>
      </c>
      <c r="D23" s="13" t="s">
        <v>11</v>
      </c>
      <c r="E23" s="13" t="s">
        <v>11</v>
      </c>
      <c r="F23" s="13" t="s">
        <v>11</v>
      </c>
      <c r="G23" s="13" t="s">
        <v>11</v>
      </c>
      <c r="H23" s="70"/>
      <c r="I23" s="71"/>
      <c r="J23" s="71"/>
      <c r="K23" s="4"/>
      <c r="L23" s="4"/>
      <c r="M23" s="4"/>
      <c r="N23" s="4"/>
      <c r="O23" s="4"/>
      <c r="P23" s="4"/>
    </row>
    <row r="24">
      <c r="A24" s="43"/>
      <c r="B24" s="59" t="s">
        <v>318</v>
      </c>
      <c r="C24" s="13" t="s">
        <v>271</v>
      </c>
      <c r="D24" s="13" t="s">
        <v>11</v>
      </c>
      <c r="E24" s="13" t="s">
        <v>11</v>
      </c>
      <c r="F24" s="13" t="s">
        <v>11</v>
      </c>
      <c r="G24" s="13" t="s">
        <v>11</v>
      </c>
      <c r="H24" s="69"/>
      <c r="I24" s="30"/>
      <c r="J24" s="30"/>
      <c r="K24" s="4"/>
      <c r="L24" s="4"/>
      <c r="M24" s="4"/>
      <c r="N24" s="4"/>
      <c r="O24" s="4"/>
      <c r="P24" s="4"/>
    </row>
    <row r="25">
      <c r="A25" s="45"/>
      <c r="B25" s="59" t="s">
        <v>319</v>
      </c>
      <c r="C25" s="13" t="s">
        <v>200</v>
      </c>
      <c r="D25" s="13" t="s">
        <v>92</v>
      </c>
      <c r="E25" s="13" t="s">
        <v>11</v>
      </c>
      <c r="F25" s="13" t="s">
        <v>11</v>
      </c>
      <c r="G25" s="13" t="s">
        <v>11</v>
      </c>
      <c r="H25" s="4"/>
      <c r="I25" s="4"/>
      <c r="J25" s="4"/>
      <c r="K25" s="4"/>
      <c r="L25" s="4"/>
      <c r="M25" s="4"/>
      <c r="N25" s="4"/>
      <c r="O25" s="4"/>
      <c r="P25" s="4"/>
    </row>
  </sheetData>
  <mergeCells count="7">
    <mergeCell ref="A1:G1"/>
    <mergeCell ref="A3:A5"/>
    <mergeCell ref="A6:A8"/>
    <mergeCell ref="A9:A13"/>
    <mergeCell ref="A14:A25"/>
    <mergeCell ref="H16:O16"/>
    <mergeCell ref="H17:O17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5.38"/>
  </cols>
  <sheetData>
    <row r="1">
      <c r="A1" s="1" t="s">
        <v>320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72" t="s">
        <v>1</v>
      </c>
      <c r="B2" s="72" t="s">
        <v>2</v>
      </c>
      <c r="C2" s="73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59" t="s">
        <v>321</v>
      </c>
      <c r="B3" s="59" t="s">
        <v>322</v>
      </c>
      <c r="C3" s="13" t="s">
        <v>40</v>
      </c>
      <c r="D3" s="13" t="s">
        <v>11</v>
      </c>
      <c r="E3" s="13" t="s">
        <v>11</v>
      </c>
      <c r="F3" s="13" t="s">
        <v>11</v>
      </c>
      <c r="G3" s="1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59"/>
      <c r="B4" s="59" t="s">
        <v>323</v>
      </c>
      <c r="C4" s="13" t="s">
        <v>40</v>
      </c>
      <c r="D4" s="13" t="s">
        <v>11</v>
      </c>
      <c r="E4" s="13" t="s">
        <v>11</v>
      </c>
      <c r="F4" s="13" t="s">
        <v>11</v>
      </c>
      <c r="G4" s="13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59"/>
      <c r="B5" s="59" t="s">
        <v>324</v>
      </c>
      <c r="C5" s="13" t="s">
        <v>40</v>
      </c>
      <c r="D5" s="13" t="s">
        <v>11</v>
      </c>
      <c r="E5" s="13" t="s">
        <v>11</v>
      </c>
      <c r="F5" s="13" t="s">
        <v>11</v>
      </c>
      <c r="G5" s="13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59"/>
      <c r="B6" s="59" t="s">
        <v>325</v>
      </c>
      <c r="C6" s="13" t="s">
        <v>46</v>
      </c>
      <c r="D6" s="13" t="s">
        <v>11</v>
      </c>
      <c r="E6" s="13" t="s">
        <v>11</v>
      </c>
      <c r="F6" s="13" t="s">
        <v>11</v>
      </c>
      <c r="G6" s="13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1</v>
      </c>
      <c r="N6" s="16" t="s">
        <v>27</v>
      </c>
      <c r="O6" s="16">
        <f>countif(C:C,"a4")</f>
        <v>0</v>
      </c>
      <c r="P6" s="16">
        <f t="shared" ref="P6:P16" si="1">sum(I6,K6,M6,O6)</f>
        <v>1</v>
      </c>
    </row>
    <row r="7">
      <c r="A7" s="59"/>
      <c r="B7" s="59" t="s">
        <v>326</v>
      </c>
      <c r="C7" s="13" t="s">
        <v>10</v>
      </c>
      <c r="D7" s="13" t="s">
        <v>11</v>
      </c>
      <c r="E7" s="13" t="s">
        <v>11</v>
      </c>
      <c r="F7" s="13" t="s">
        <v>11</v>
      </c>
      <c r="G7" s="13" t="s">
        <v>11</v>
      </c>
      <c r="H7" s="16" t="s">
        <v>30</v>
      </c>
      <c r="I7" s="16">
        <f>countif(C:C,"b1")</f>
        <v>2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0</v>
      </c>
      <c r="N7" s="16" t="s">
        <v>33</v>
      </c>
      <c r="O7" s="16">
        <f>countif(C:C,"b4")</f>
        <v>0</v>
      </c>
      <c r="P7" s="16">
        <f t="shared" si="1"/>
        <v>2</v>
      </c>
    </row>
    <row r="8">
      <c r="A8" s="59" t="s">
        <v>327</v>
      </c>
      <c r="B8" s="59" t="s">
        <v>328</v>
      </c>
      <c r="C8" s="13" t="s">
        <v>59</v>
      </c>
      <c r="D8" s="13" t="s">
        <v>11</v>
      </c>
      <c r="E8" s="13" t="s">
        <v>11</v>
      </c>
      <c r="F8" s="13" t="s">
        <v>11</v>
      </c>
      <c r="G8" s="13" t="s">
        <v>11</v>
      </c>
      <c r="H8" s="16" t="s">
        <v>35</v>
      </c>
      <c r="I8" s="16">
        <f>countif(C:C,"c1")</f>
        <v>3</v>
      </c>
      <c r="J8" s="16" t="s">
        <v>36</v>
      </c>
      <c r="K8" s="16">
        <f>countif(C:C,"c2")</f>
        <v>1</v>
      </c>
      <c r="L8" s="16" t="s">
        <v>37</v>
      </c>
      <c r="M8" s="16">
        <f>countif(C:C,"c3")</f>
        <v>3</v>
      </c>
      <c r="N8" s="16" t="s">
        <v>38</v>
      </c>
      <c r="O8" s="16">
        <f>countif(C:C,"c4")</f>
        <v>0</v>
      </c>
      <c r="P8" s="16">
        <f t="shared" si="1"/>
        <v>7</v>
      </c>
    </row>
    <row r="9">
      <c r="A9" s="59"/>
      <c r="B9" s="59" t="s">
        <v>329</v>
      </c>
      <c r="C9" s="13" t="s">
        <v>183</v>
      </c>
      <c r="D9" s="13" t="s">
        <v>11</v>
      </c>
      <c r="E9" s="13" t="s">
        <v>11</v>
      </c>
      <c r="F9" s="13" t="s">
        <v>11</v>
      </c>
      <c r="G9" s="13" t="s">
        <v>11</v>
      </c>
      <c r="H9" s="16" t="s">
        <v>41</v>
      </c>
      <c r="I9" s="17">
        <f>countif(C:C,"d1")</f>
        <v>2</v>
      </c>
      <c r="J9" s="16" t="s">
        <v>42</v>
      </c>
      <c r="K9" s="16">
        <f>countif(C:C,"d2")</f>
        <v>3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5</v>
      </c>
    </row>
    <row r="10">
      <c r="A10" s="59"/>
      <c r="B10" s="59" t="s">
        <v>330</v>
      </c>
      <c r="C10" s="13" t="s">
        <v>224</v>
      </c>
      <c r="D10" s="13" t="s">
        <v>11</v>
      </c>
      <c r="E10" s="13" t="s">
        <v>11</v>
      </c>
      <c r="F10" s="13" t="s">
        <v>11</v>
      </c>
      <c r="G10" s="13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1</v>
      </c>
      <c r="N10" s="16" t="s">
        <v>50</v>
      </c>
      <c r="O10" s="16">
        <f>countif(C:C,"e4")</f>
        <v>0</v>
      </c>
      <c r="P10" s="16">
        <f t="shared" si="1"/>
        <v>1</v>
      </c>
    </row>
    <row r="11">
      <c r="A11" s="59" t="s">
        <v>331</v>
      </c>
      <c r="B11" s="59" t="s">
        <v>332</v>
      </c>
      <c r="C11" s="13" t="s">
        <v>271</v>
      </c>
      <c r="D11" s="13" t="s">
        <v>11</v>
      </c>
      <c r="E11" s="13" t="s">
        <v>11</v>
      </c>
      <c r="F11" s="13" t="s">
        <v>11</v>
      </c>
      <c r="G11" s="13" t="s">
        <v>11</v>
      </c>
      <c r="H11" s="16" t="s">
        <v>54</v>
      </c>
      <c r="I11" s="17">
        <f>countif(C:C,"f1")</f>
        <v>4</v>
      </c>
      <c r="J11" s="16" t="s">
        <v>55</v>
      </c>
      <c r="K11" s="16">
        <f>countif(C:C,"f2")</f>
        <v>1</v>
      </c>
      <c r="L11" s="16" t="s">
        <v>56</v>
      </c>
      <c r="M11" s="16">
        <f>countif(C:C,"f3")</f>
        <v>0</v>
      </c>
      <c r="N11" s="16" t="s">
        <v>57</v>
      </c>
      <c r="O11" s="16">
        <f>countif(C:C,"f4")</f>
        <v>0</v>
      </c>
      <c r="P11" s="16">
        <f t="shared" si="1"/>
        <v>5</v>
      </c>
    </row>
    <row r="12">
      <c r="A12" s="59"/>
      <c r="B12" s="59" t="s">
        <v>333</v>
      </c>
      <c r="C12" s="13" t="s">
        <v>271</v>
      </c>
      <c r="D12" s="13" t="s">
        <v>11</v>
      </c>
      <c r="E12" s="13" t="s">
        <v>11</v>
      </c>
      <c r="F12" s="13" t="s">
        <v>11</v>
      </c>
      <c r="G12" s="13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0</v>
      </c>
    </row>
    <row r="13">
      <c r="A13" s="59"/>
      <c r="B13" s="59" t="s">
        <v>334</v>
      </c>
      <c r="C13" s="13" t="s">
        <v>271</v>
      </c>
      <c r="D13" s="13" t="s">
        <v>11</v>
      </c>
      <c r="E13" s="13" t="s">
        <v>11</v>
      </c>
      <c r="F13" s="13" t="s">
        <v>11</v>
      </c>
      <c r="G13" s="13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3</v>
      </c>
      <c r="N13" s="16" t="s">
        <v>68</v>
      </c>
      <c r="O13" s="16">
        <f>countif(C:C,"h4")</f>
        <v>0</v>
      </c>
      <c r="P13" s="16">
        <f t="shared" si="1"/>
        <v>3</v>
      </c>
    </row>
    <row r="14">
      <c r="A14" s="59" t="s">
        <v>335</v>
      </c>
      <c r="B14" s="59" t="s">
        <v>336</v>
      </c>
      <c r="C14" s="13" t="s">
        <v>97</v>
      </c>
      <c r="D14" s="13" t="s">
        <v>11</v>
      </c>
      <c r="E14" s="13" t="s">
        <v>11</v>
      </c>
      <c r="F14" s="13" t="s">
        <v>11</v>
      </c>
      <c r="G14" s="13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0</v>
      </c>
      <c r="N14" s="18" t="s">
        <v>75</v>
      </c>
      <c r="O14" s="16">
        <f>countif(C:C,"i4")</f>
        <v>0</v>
      </c>
      <c r="P14" s="16">
        <f t="shared" si="1"/>
        <v>0</v>
      </c>
    </row>
    <row r="15">
      <c r="A15" s="59"/>
      <c r="B15" s="59" t="s">
        <v>337</v>
      </c>
      <c r="C15" s="13" t="s">
        <v>46</v>
      </c>
      <c r="D15" s="13" t="s">
        <v>11</v>
      </c>
      <c r="E15" s="13" t="s">
        <v>11</v>
      </c>
      <c r="F15" s="13" t="s">
        <v>11</v>
      </c>
      <c r="G15" s="13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1</v>
      </c>
      <c r="N15" s="18" t="s">
        <v>81</v>
      </c>
      <c r="O15" s="16">
        <f>countif(C:C,"j4")</f>
        <v>0</v>
      </c>
      <c r="P15" s="16">
        <f t="shared" si="1"/>
        <v>1</v>
      </c>
    </row>
    <row r="16">
      <c r="A16" s="59" t="s">
        <v>338</v>
      </c>
      <c r="B16" s="59" t="s">
        <v>339</v>
      </c>
      <c r="C16" s="13" t="s">
        <v>71</v>
      </c>
      <c r="D16" s="13" t="s">
        <v>11</v>
      </c>
      <c r="E16" s="13" t="s">
        <v>11</v>
      </c>
      <c r="F16" s="13" t="s">
        <v>11</v>
      </c>
      <c r="G16" s="13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59"/>
      <c r="B17" s="59" t="s">
        <v>340</v>
      </c>
      <c r="C17" s="13" t="s">
        <v>13</v>
      </c>
      <c r="D17" s="13" t="s">
        <v>11</v>
      </c>
      <c r="E17" s="13" t="s">
        <v>11</v>
      </c>
      <c r="F17" s="13" t="s">
        <v>11</v>
      </c>
      <c r="G17" s="13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25</v>
      </c>
    </row>
    <row r="18">
      <c r="A18" s="59"/>
      <c r="B18" s="59" t="s">
        <v>123</v>
      </c>
      <c r="C18" s="13" t="s">
        <v>13</v>
      </c>
      <c r="D18" s="13" t="s">
        <v>11</v>
      </c>
      <c r="E18" s="13" t="s">
        <v>11</v>
      </c>
      <c r="F18" s="13" t="s">
        <v>11</v>
      </c>
      <c r="G18" s="13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59" t="s">
        <v>341</v>
      </c>
      <c r="B19" s="59" t="s">
        <v>342</v>
      </c>
      <c r="C19" s="13" t="s">
        <v>85</v>
      </c>
      <c r="D19" s="75" t="s">
        <v>11</v>
      </c>
      <c r="E19" s="75" t="s">
        <v>11</v>
      </c>
      <c r="F19" s="75" t="s">
        <v>11</v>
      </c>
      <c r="G19" s="75" t="s">
        <v>11</v>
      </c>
      <c r="H19" s="29" t="s">
        <v>4</v>
      </c>
      <c r="I19" s="24">
        <f>countif(D:D,"o")</f>
        <v>0</v>
      </c>
      <c r="J19" s="24">
        <f>countif(D:D,"x")</f>
        <v>25</v>
      </c>
      <c r="K19" s="26"/>
      <c r="L19" s="27"/>
      <c r="M19" s="27"/>
      <c r="N19" s="27"/>
      <c r="O19" s="27"/>
      <c r="P19" s="30"/>
    </row>
    <row r="20">
      <c r="A20" s="59"/>
      <c r="B20" s="59" t="s">
        <v>343</v>
      </c>
      <c r="C20" s="13" t="s">
        <v>10</v>
      </c>
      <c r="D20" s="13" t="s">
        <v>11</v>
      </c>
      <c r="E20" s="13" t="s">
        <v>11</v>
      </c>
      <c r="F20" s="13" t="s">
        <v>11</v>
      </c>
      <c r="G20" s="13" t="s">
        <v>11</v>
      </c>
      <c r="H20" s="29" t="s">
        <v>5</v>
      </c>
      <c r="I20" s="24">
        <f>countif(E:E,"o")</f>
        <v>0</v>
      </c>
      <c r="J20" s="24">
        <f>countif(E:E,"x")</f>
        <v>25</v>
      </c>
      <c r="K20" s="4"/>
      <c r="L20" s="4"/>
      <c r="M20" s="4"/>
      <c r="N20" s="4"/>
      <c r="O20" s="4"/>
      <c r="P20" s="4"/>
    </row>
    <row r="21">
      <c r="A21" s="59" t="s">
        <v>344</v>
      </c>
      <c r="B21" s="59" t="s">
        <v>345</v>
      </c>
      <c r="C21" s="13" t="s">
        <v>46</v>
      </c>
      <c r="D21" s="13" t="s">
        <v>11</v>
      </c>
      <c r="E21" s="13" t="s">
        <v>11</v>
      </c>
      <c r="F21" s="13" t="s">
        <v>11</v>
      </c>
      <c r="G21" s="13" t="s">
        <v>11</v>
      </c>
      <c r="H21" s="29" t="s">
        <v>6</v>
      </c>
      <c r="I21" s="24">
        <f>countif(F:F,"o")</f>
        <v>0</v>
      </c>
      <c r="J21" s="24">
        <f>countif(F:F,"x")</f>
        <v>25</v>
      </c>
      <c r="K21" s="4"/>
      <c r="L21" s="4"/>
      <c r="M21" s="4"/>
      <c r="N21" s="4"/>
      <c r="O21" s="4"/>
      <c r="P21" s="4"/>
    </row>
    <row r="22">
      <c r="A22" s="59"/>
      <c r="B22" s="59" t="s">
        <v>346</v>
      </c>
      <c r="C22" s="13" t="s">
        <v>46</v>
      </c>
      <c r="D22" s="13" t="s">
        <v>11</v>
      </c>
      <c r="E22" s="13" t="s">
        <v>11</v>
      </c>
      <c r="F22" s="13" t="s">
        <v>11</v>
      </c>
      <c r="G22" s="13" t="s">
        <v>11</v>
      </c>
      <c r="H22" s="30" t="s">
        <v>7</v>
      </c>
      <c r="I22" s="67">
        <f>countif(G:G,"o")</f>
        <v>0</v>
      </c>
      <c r="J22" s="67">
        <f>countif(G:G,"x")</f>
        <v>25</v>
      </c>
      <c r="K22" s="4"/>
      <c r="L22" s="4"/>
      <c r="M22" s="4"/>
      <c r="N22" s="4"/>
      <c r="O22" s="4"/>
      <c r="P22" s="4"/>
    </row>
    <row r="23">
      <c r="A23" s="59" t="s">
        <v>347</v>
      </c>
      <c r="B23" s="59" t="s">
        <v>348</v>
      </c>
      <c r="C23" s="13" t="s">
        <v>13</v>
      </c>
      <c r="D23" s="75" t="s">
        <v>11</v>
      </c>
      <c r="E23" s="75" t="s">
        <v>11</v>
      </c>
      <c r="F23" s="75" t="s">
        <v>11</v>
      </c>
      <c r="G23" s="76" t="s">
        <v>11</v>
      </c>
      <c r="H23" s="70"/>
      <c r="I23" s="71"/>
      <c r="J23" s="71"/>
      <c r="K23" s="4"/>
      <c r="L23" s="4"/>
      <c r="M23" s="4"/>
      <c r="N23" s="4"/>
      <c r="O23" s="4"/>
      <c r="P23" s="4"/>
    </row>
    <row r="24">
      <c r="A24" s="59"/>
      <c r="B24" s="59" t="s">
        <v>349</v>
      </c>
      <c r="C24" s="13" t="s">
        <v>71</v>
      </c>
      <c r="D24" s="13" t="s">
        <v>11</v>
      </c>
      <c r="E24" s="13" t="s">
        <v>11</v>
      </c>
      <c r="F24" s="13" t="s">
        <v>11</v>
      </c>
      <c r="G24" s="77" t="s">
        <v>11</v>
      </c>
      <c r="H24" s="69"/>
      <c r="I24" s="30"/>
      <c r="J24" s="30"/>
      <c r="K24" s="4"/>
      <c r="L24" s="4"/>
      <c r="M24" s="4"/>
      <c r="N24" s="4"/>
      <c r="O24" s="4"/>
      <c r="P24" s="4"/>
    </row>
    <row r="25">
      <c r="A25" s="59"/>
      <c r="B25" s="59" t="s">
        <v>350</v>
      </c>
      <c r="C25" s="13" t="s">
        <v>159</v>
      </c>
      <c r="D25" s="13" t="s">
        <v>11</v>
      </c>
      <c r="E25" s="13" t="s">
        <v>11</v>
      </c>
      <c r="F25" s="13" t="s">
        <v>11</v>
      </c>
      <c r="G25" s="13" t="s">
        <v>11</v>
      </c>
      <c r="H25" s="4"/>
      <c r="I25" s="4"/>
      <c r="J25" s="4"/>
      <c r="K25" s="4"/>
      <c r="L25" s="4"/>
      <c r="M25" s="4"/>
      <c r="N25" s="4"/>
      <c r="O25" s="4"/>
      <c r="P25" s="4"/>
    </row>
    <row r="26">
      <c r="A26" s="59" t="s">
        <v>341</v>
      </c>
      <c r="B26" s="59" t="s">
        <v>351</v>
      </c>
      <c r="C26" s="13" t="s">
        <v>85</v>
      </c>
      <c r="D26" s="13" t="s">
        <v>11</v>
      </c>
      <c r="E26" s="13" t="s">
        <v>11</v>
      </c>
      <c r="F26" s="13" t="s">
        <v>11</v>
      </c>
      <c r="G26" s="13" t="s">
        <v>11</v>
      </c>
      <c r="H26" s="4"/>
      <c r="I26" s="4"/>
      <c r="J26" s="4"/>
      <c r="K26" s="4"/>
      <c r="L26" s="4"/>
      <c r="M26" s="4"/>
      <c r="N26" s="4"/>
      <c r="O26" s="4"/>
      <c r="P26" s="4"/>
    </row>
    <row r="27">
      <c r="A27" s="61"/>
      <c r="B27" s="59" t="s">
        <v>352</v>
      </c>
      <c r="C27" s="13" t="s">
        <v>85</v>
      </c>
      <c r="D27" s="13" t="s">
        <v>11</v>
      </c>
      <c r="E27" s="13" t="s">
        <v>11</v>
      </c>
      <c r="F27" s="13" t="s">
        <v>11</v>
      </c>
      <c r="G27" s="13" t="s">
        <v>11</v>
      </c>
      <c r="H27" s="4"/>
      <c r="I27" s="4"/>
      <c r="J27" s="4"/>
      <c r="K27" s="4"/>
      <c r="L27" s="4"/>
      <c r="M27" s="4"/>
      <c r="N27" s="4"/>
      <c r="O27" s="4"/>
      <c r="P27" s="4"/>
    </row>
  </sheetData>
  <mergeCells count="3">
    <mergeCell ref="A1:G1"/>
    <mergeCell ref="H16:O16"/>
    <mergeCell ref="H17:O17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5.38"/>
  </cols>
  <sheetData>
    <row r="1">
      <c r="A1" s="1" t="s">
        <v>353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0" t="s">
        <v>354</v>
      </c>
      <c r="B3" s="59" t="s">
        <v>355</v>
      </c>
      <c r="C3" s="12" t="s">
        <v>271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/>
      <c r="B4" s="10" t="s">
        <v>356</v>
      </c>
      <c r="C4" s="12" t="s">
        <v>40</v>
      </c>
      <c r="D4" s="12" t="s">
        <v>11</v>
      </c>
      <c r="E4" s="12" t="s">
        <v>11</v>
      </c>
      <c r="F4" s="12" t="s">
        <v>11</v>
      </c>
      <c r="G4" s="12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43"/>
      <c r="B5" s="10" t="s">
        <v>357</v>
      </c>
      <c r="C5" s="12" t="s">
        <v>85</v>
      </c>
      <c r="D5" s="12" t="s">
        <v>11</v>
      </c>
      <c r="E5" s="12" t="s">
        <v>11</v>
      </c>
      <c r="F5" s="12" t="s">
        <v>11</v>
      </c>
      <c r="G5" s="12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43"/>
      <c r="B6" s="10" t="s">
        <v>358</v>
      </c>
      <c r="C6" s="12" t="s">
        <v>71</v>
      </c>
      <c r="D6" s="12" t="s">
        <v>11</v>
      </c>
      <c r="E6" s="12" t="s">
        <v>11</v>
      </c>
      <c r="F6" s="12" t="s">
        <v>11</v>
      </c>
      <c r="G6" s="12" t="s">
        <v>11</v>
      </c>
      <c r="H6" s="16" t="s">
        <v>24</v>
      </c>
      <c r="I6" s="16">
        <f>countif(C:C,"a1")</f>
        <v>0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1</v>
      </c>
      <c r="N6" s="16" t="s">
        <v>27</v>
      </c>
      <c r="O6" s="16">
        <f>countif(C:C,"a4")</f>
        <v>0</v>
      </c>
      <c r="P6" s="16">
        <f t="shared" ref="P6:P16" si="1">sum(I6,K6,M6,O6)</f>
        <v>1</v>
      </c>
    </row>
    <row r="7">
      <c r="A7" s="43"/>
      <c r="B7" s="10" t="s">
        <v>359</v>
      </c>
      <c r="C7" s="12" t="s">
        <v>85</v>
      </c>
      <c r="D7" s="12" t="s">
        <v>11</v>
      </c>
      <c r="E7" s="12" t="s">
        <v>11</v>
      </c>
      <c r="F7" s="12" t="s">
        <v>11</v>
      </c>
      <c r="G7" s="12" t="s">
        <v>11</v>
      </c>
      <c r="H7" s="16" t="s">
        <v>30</v>
      </c>
      <c r="I7" s="16">
        <f>countif(C:C,"b1")</f>
        <v>1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5</v>
      </c>
      <c r="N7" s="16" t="s">
        <v>33</v>
      </c>
      <c r="O7" s="16">
        <f>countif(C:C,"b4")</f>
        <v>0</v>
      </c>
      <c r="P7" s="16">
        <f t="shared" si="1"/>
        <v>6</v>
      </c>
    </row>
    <row r="8">
      <c r="A8" s="43"/>
      <c r="B8" s="10" t="s">
        <v>360</v>
      </c>
      <c r="C8" s="12" t="s">
        <v>85</v>
      </c>
      <c r="D8" s="12" t="s">
        <v>11</v>
      </c>
      <c r="E8" s="12" t="s">
        <v>11</v>
      </c>
      <c r="F8" s="12" t="s">
        <v>11</v>
      </c>
      <c r="G8" s="12" t="s">
        <v>11</v>
      </c>
      <c r="H8" s="16" t="s">
        <v>35</v>
      </c>
      <c r="I8" s="16">
        <f>countif(C:C,"c1")</f>
        <v>0</v>
      </c>
      <c r="J8" s="16" t="s">
        <v>36</v>
      </c>
      <c r="K8" s="16">
        <f>countif(C:C,"c2")</f>
        <v>1</v>
      </c>
      <c r="L8" s="16" t="s">
        <v>37</v>
      </c>
      <c r="M8" s="16">
        <f>countif(C:C,"c3")</f>
        <v>8</v>
      </c>
      <c r="N8" s="16" t="s">
        <v>38</v>
      </c>
      <c r="O8" s="16">
        <f>countif(C:C,"c4")</f>
        <v>0</v>
      </c>
      <c r="P8" s="16">
        <f t="shared" si="1"/>
        <v>9</v>
      </c>
    </row>
    <row r="9">
      <c r="A9" s="43"/>
      <c r="B9" s="10" t="s">
        <v>361</v>
      </c>
      <c r="C9" s="12" t="s">
        <v>77</v>
      </c>
      <c r="D9" s="12" t="s">
        <v>11</v>
      </c>
      <c r="E9" s="12" t="s">
        <v>11</v>
      </c>
      <c r="F9" s="12" t="s">
        <v>11</v>
      </c>
      <c r="G9" s="12" t="s">
        <v>11</v>
      </c>
      <c r="H9" s="16" t="s">
        <v>41</v>
      </c>
      <c r="I9" s="17">
        <f>countif(C:C,"d1")</f>
        <v>0</v>
      </c>
      <c r="J9" s="16" t="s">
        <v>42</v>
      </c>
      <c r="K9" s="16">
        <f>countif(C:C,"d2")</f>
        <v>3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3</v>
      </c>
    </row>
    <row r="10">
      <c r="A10" s="43"/>
      <c r="B10" s="10" t="s">
        <v>362</v>
      </c>
      <c r="C10" s="12" t="s">
        <v>271</v>
      </c>
      <c r="D10" s="12" t="s">
        <v>11</v>
      </c>
      <c r="E10" s="12" t="s">
        <v>11</v>
      </c>
      <c r="F10" s="12" t="s">
        <v>11</v>
      </c>
      <c r="G10" s="12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</row>
    <row r="11">
      <c r="A11" s="43"/>
      <c r="B11" s="10" t="s">
        <v>363</v>
      </c>
      <c r="C11" s="12" t="s">
        <v>141</v>
      </c>
      <c r="D11" s="12" t="s">
        <v>11</v>
      </c>
      <c r="E11" s="12" t="s">
        <v>11</v>
      </c>
      <c r="F11" s="12" t="s">
        <v>11</v>
      </c>
      <c r="G11" s="12" t="s">
        <v>11</v>
      </c>
      <c r="H11" s="16" t="s">
        <v>54</v>
      </c>
      <c r="I11" s="17">
        <f>countif(C:C,"f1")</f>
        <v>0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1</v>
      </c>
      <c r="N11" s="16" t="s">
        <v>57</v>
      </c>
      <c r="O11" s="16">
        <f>countif(C:C,"f4")</f>
        <v>0</v>
      </c>
      <c r="P11" s="16">
        <f t="shared" si="1"/>
        <v>1</v>
      </c>
    </row>
    <row r="12">
      <c r="A12" s="43"/>
      <c r="B12" s="10" t="s">
        <v>364</v>
      </c>
      <c r="C12" s="12" t="s">
        <v>77</v>
      </c>
      <c r="D12" s="12" t="s">
        <v>11</v>
      </c>
      <c r="E12" s="12" t="s">
        <v>11</v>
      </c>
      <c r="F12" s="12" t="s">
        <v>11</v>
      </c>
      <c r="G12" s="12" t="s">
        <v>11</v>
      </c>
      <c r="H12" s="16" t="s">
        <v>60</v>
      </c>
      <c r="I12" s="16">
        <f>countif(C:C,"g1")</f>
        <v>0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0</v>
      </c>
      <c r="N12" s="16" t="s">
        <v>63</v>
      </c>
      <c r="O12" s="16">
        <f>countif(C:C,"g4")</f>
        <v>0</v>
      </c>
      <c r="P12" s="16">
        <f t="shared" si="1"/>
        <v>0</v>
      </c>
    </row>
    <row r="13">
      <c r="A13" s="40" t="s">
        <v>365</v>
      </c>
      <c r="B13" s="10" t="s">
        <v>366</v>
      </c>
      <c r="C13" s="12" t="s">
        <v>271</v>
      </c>
      <c r="D13" s="12" t="s">
        <v>11</v>
      </c>
      <c r="E13" s="12" t="s">
        <v>11</v>
      </c>
      <c r="F13" s="12" t="s">
        <v>11</v>
      </c>
      <c r="G13" s="12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6</v>
      </c>
      <c r="N13" s="16" t="s">
        <v>68</v>
      </c>
      <c r="O13" s="16">
        <f>countif(C:C,"h4")</f>
        <v>0</v>
      </c>
      <c r="P13" s="16">
        <f t="shared" si="1"/>
        <v>6</v>
      </c>
    </row>
    <row r="14">
      <c r="A14" s="43"/>
      <c r="B14" s="10" t="s">
        <v>367</v>
      </c>
      <c r="C14" s="12" t="s">
        <v>40</v>
      </c>
      <c r="D14" s="12" t="s">
        <v>11</v>
      </c>
      <c r="E14" s="12" t="s">
        <v>11</v>
      </c>
      <c r="F14" s="12" t="s">
        <v>11</v>
      </c>
      <c r="G14" s="12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1</v>
      </c>
      <c r="N14" s="18" t="s">
        <v>75</v>
      </c>
      <c r="O14" s="16">
        <f>countif(C:C,"i4")</f>
        <v>0</v>
      </c>
      <c r="P14" s="16">
        <f t="shared" si="1"/>
        <v>1</v>
      </c>
    </row>
    <row r="15">
      <c r="A15" s="43"/>
      <c r="B15" s="10" t="s">
        <v>368</v>
      </c>
      <c r="C15" s="12" t="s">
        <v>271</v>
      </c>
      <c r="D15" s="12" t="s">
        <v>11</v>
      </c>
      <c r="E15" s="12" t="s">
        <v>11</v>
      </c>
      <c r="F15" s="12" t="s">
        <v>11</v>
      </c>
      <c r="G15" s="12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2</v>
      </c>
      <c r="N15" s="18" t="s">
        <v>81</v>
      </c>
      <c r="O15" s="16">
        <f>countif(C:C,"j4")</f>
        <v>0</v>
      </c>
      <c r="P15" s="16">
        <f t="shared" si="1"/>
        <v>2</v>
      </c>
    </row>
    <row r="16">
      <c r="A16" s="43"/>
      <c r="B16" s="10" t="s">
        <v>369</v>
      </c>
      <c r="C16" s="12" t="s">
        <v>40</v>
      </c>
      <c r="D16" s="12" t="s">
        <v>11</v>
      </c>
      <c r="E16" s="12" t="s">
        <v>11</v>
      </c>
      <c r="F16" s="12" t="s">
        <v>11</v>
      </c>
      <c r="G16" s="12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3"/>
      <c r="B17" s="10" t="s">
        <v>370</v>
      </c>
      <c r="C17" s="12" t="s">
        <v>40</v>
      </c>
      <c r="D17" s="12" t="s">
        <v>11</v>
      </c>
      <c r="E17" s="12" t="s">
        <v>11</v>
      </c>
      <c r="F17" s="12" t="s">
        <v>11</v>
      </c>
      <c r="G17" s="12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29</v>
      </c>
    </row>
    <row r="18">
      <c r="A18" s="40" t="s">
        <v>371</v>
      </c>
      <c r="B18" s="10" t="s">
        <v>372</v>
      </c>
      <c r="C18" s="12" t="s">
        <v>271</v>
      </c>
      <c r="D18" s="12" t="s">
        <v>11</v>
      </c>
      <c r="E18" s="12" t="s">
        <v>11</v>
      </c>
      <c r="F18" s="12" t="s">
        <v>11</v>
      </c>
      <c r="G18" s="12" t="s">
        <v>11</v>
      </c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3"/>
      <c r="B19" s="10" t="s">
        <v>373</v>
      </c>
      <c r="C19" s="12" t="s">
        <v>159</v>
      </c>
      <c r="D19" s="12" t="s">
        <v>11</v>
      </c>
      <c r="E19" s="12" t="s">
        <v>11</v>
      </c>
      <c r="F19" s="12" t="s">
        <v>11</v>
      </c>
      <c r="G19" s="12" t="s">
        <v>11</v>
      </c>
      <c r="H19" s="29" t="s">
        <v>4</v>
      </c>
      <c r="I19" s="24">
        <f>countif(D:D,"o")</f>
        <v>0</v>
      </c>
      <c r="J19" s="24">
        <f>countif(D:D,"x")</f>
        <v>29</v>
      </c>
      <c r="K19" s="26"/>
      <c r="L19" s="27"/>
      <c r="M19" s="27"/>
      <c r="N19" s="27"/>
      <c r="O19" s="27"/>
      <c r="P19" s="30"/>
    </row>
    <row r="20">
      <c r="A20" s="43"/>
      <c r="B20" s="10" t="s">
        <v>374</v>
      </c>
      <c r="C20" s="12" t="s">
        <v>40</v>
      </c>
      <c r="D20" s="12" t="s">
        <v>11</v>
      </c>
      <c r="E20" s="12" t="s">
        <v>11</v>
      </c>
      <c r="F20" s="12" t="s">
        <v>11</v>
      </c>
      <c r="G20" s="12" t="s">
        <v>11</v>
      </c>
      <c r="H20" s="29" t="s">
        <v>5</v>
      </c>
      <c r="I20" s="24">
        <f>countif(E:E,"o")</f>
        <v>0</v>
      </c>
      <c r="J20" s="24">
        <f>countif(E:E,"x")</f>
        <v>29</v>
      </c>
      <c r="K20" s="4"/>
      <c r="L20" s="4"/>
      <c r="M20" s="4"/>
      <c r="N20" s="4"/>
      <c r="O20" s="4"/>
      <c r="P20" s="4"/>
    </row>
    <row r="21">
      <c r="A21" s="43"/>
      <c r="B21" s="10" t="s">
        <v>375</v>
      </c>
      <c r="C21" s="12" t="s">
        <v>40</v>
      </c>
      <c r="D21" s="12" t="s">
        <v>11</v>
      </c>
      <c r="E21" s="12" t="s">
        <v>11</v>
      </c>
      <c r="F21" s="12" t="s">
        <v>11</v>
      </c>
      <c r="G21" s="12" t="s">
        <v>11</v>
      </c>
      <c r="H21" s="29" t="s">
        <v>6</v>
      </c>
      <c r="I21" s="24">
        <f>countif(F:F,"o")</f>
        <v>0</v>
      </c>
      <c r="J21" s="24">
        <f>countif(F:F,"x")</f>
        <v>29</v>
      </c>
      <c r="K21" s="4"/>
      <c r="L21" s="4"/>
      <c r="M21" s="4"/>
      <c r="N21" s="4"/>
      <c r="O21" s="4"/>
      <c r="P21" s="4"/>
    </row>
    <row r="22">
      <c r="A22" s="40" t="s">
        <v>376</v>
      </c>
      <c r="B22" s="10" t="s">
        <v>377</v>
      </c>
      <c r="C22" s="12" t="s">
        <v>183</v>
      </c>
      <c r="D22" s="12" t="s">
        <v>11</v>
      </c>
      <c r="E22" s="12" t="s">
        <v>11</v>
      </c>
      <c r="F22" s="12" t="s">
        <v>11</v>
      </c>
      <c r="G22" s="12" t="s">
        <v>11</v>
      </c>
      <c r="H22" s="30" t="s">
        <v>7</v>
      </c>
      <c r="I22" s="67">
        <f>countif(G:G,"o")</f>
        <v>0</v>
      </c>
      <c r="J22" s="67">
        <f>countif(G:G,"x")</f>
        <v>29</v>
      </c>
      <c r="K22" s="4"/>
      <c r="L22" s="4"/>
      <c r="M22" s="4"/>
      <c r="N22" s="4"/>
      <c r="O22" s="4"/>
      <c r="P22" s="4"/>
    </row>
    <row r="23">
      <c r="A23" s="43"/>
      <c r="B23" s="10" t="s">
        <v>378</v>
      </c>
      <c r="C23" s="12" t="s">
        <v>183</v>
      </c>
      <c r="D23" s="12" t="s">
        <v>11</v>
      </c>
      <c r="E23" s="12" t="s">
        <v>11</v>
      </c>
      <c r="F23" s="12" t="s">
        <v>11</v>
      </c>
      <c r="G23" s="68" t="s">
        <v>11</v>
      </c>
      <c r="H23" s="70"/>
      <c r="I23" s="71"/>
      <c r="J23" s="71"/>
      <c r="K23" s="4"/>
      <c r="L23" s="4"/>
      <c r="M23" s="4"/>
      <c r="N23" s="4"/>
      <c r="O23" s="4"/>
      <c r="P23" s="4"/>
    </row>
    <row r="24">
      <c r="A24" s="43"/>
      <c r="B24" s="10" t="s">
        <v>379</v>
      </c>
      <c r="C24" s="12" t="s">
        <v>317</v>
      </c>
      <c r="D24" s="12" t="s">
        <v>11</v>
      </c>
      <c r="E24" s="12" t="s">
        <v>11</v>
      </c>
      <c r="F24" s="12" t="s">
        <v>11</v>
      </c>
      <c r="G24" s="68" t="s">
        <v>11</v>
      </c>
      <c r="H24" s="69"/>
      <c r="I24" s="30"/>
      <c r="J24" s="30"/>
      <c r="K24" s="4"/>
      <c r="L24" s="4"/>
      <c r="M24" s="4"/>
      <c r="N24" s="4"/>
      <c r="O24" s="4"/>
      <c r="P24" s="4"/>
    </row>
    <row r="25">
      <c r="A25" s="43"/>
      <c r="B25" s="10" t="s">
        <v>380</v>
      </c>
      <c r="C25" s="12" t="s">
        <v>59</v>
      </c>
      <c r="D25" s="12" t="s">
        <v>11</v>
      </c>
      <c r="E25" s="12" t="s">
        <v>11</v>
      </c>
      <c r="F25" s="12" t="s">
        <v>11</v>
      </c>
      <c r="G25" s="12" t="s">
        <v>11</v>
      </c>
      <c r="H25" s="4"/>
      <c r="I25" s="4"/>
      <c r="J25" s="4"/>
      <c r="K25" s="4"/>
      <c r="L25" s="4"/>
      <c r="M25" s="4"/>
      <c r="N25" s="4"/>
      <c r="O25" s="4"/>
      <c r="P25" s="4"/>
    </row>
    <row r="26">
      <c r="A26" s="78" t="s">
        <v>381</v>
      </c>
      <c r="B26" s="60" t="s">
        <v>382</v>
      </c>
      <c r="C26" s="12" t="s">
        <v>77</v>
      </c>
      <c r="D26" s="12" t="s">
        <v>11</v>
      </c>
      <c r="E26" s="12" t="s">
        <v>11</v>
      </c>
      <c r="F26" s="12" t="s">
        <v>11</v>
      </c>
      <c r="G26" s="12" t="s">
        <v>11</v>
      </c>
      <c r="H26" s="4"/>
      <c r="I26" s="4"/>
      <c r="J26" s="4"/>
      <c r="K26" s="4"/>
      <c r="L26" s="4"/>
      <c r="M26" s="4"/>
      <c r="N26" s="4"/>
      <c r="O26" s="4"/>
      <c r="P26" s="4"/>
    </row>
    <row r="27">
      <c r="A27" s="43"/>
      <c r="B27" s="38" t="s">
        <v>383</v>
      </c>
      <c r="C27" s="12" t="s">
        <v>77</v>
      </c>
      <c r="D27" s="12" t="s">
        <v>11</v>
      </c>
      <c r="E27" s="12" t="s">
        <v>11</v>
      </c>
      <c r="F27" s="12" t="s">
        <v>11</v>
      </c>
      <c r="G27" s="12" t="s">
        <v>11</v>
      </c>
      <c r="H27" s="4"/>
      <c r="I27" s="4"/>
      <c r="J27" s="4"/>
      <c r="K27" s="4"/>
      <c r="L27" s="4"/>
      <c r="M27" s="4"/>
      <c r="N27" s="4"/>
      <c r="O27" s="4"/>
      <c r="P27" s="4"/>
    </row>
    <row r="28">
      <c r="A28" s="45"/>
      <c r="B28" s="38" t="s">
        <v>384</v>
      </c>
      <c r="C28" s="12" t="s">
        <v>77</v>
      </c>
      <c r="D28" s="12" t="s">
        <v>11</v>
      </c>
      <c r="E28" s="12" t="s">
        <v>11</v>
      </c>
      <c r="F28" s="12" t="s">
        <v>11</v>
      </c>
      <c r="G28" s="12" t="s">
        <v>11</v>
      </c>
      <c r="H28" s="4"/>
      <c r="I28" s="4"/>
      <c r="J28" s="4"/>
      <c r="K28" s="4"/>
      <c r="L28" s="4"/>
      <c r="M28" s="4"/>
      <c r="N28" s="4"/>
      <c r="O28" s="4"/>
      <c r="P28" s="4"/>
    </row>
    <row r="29">
      <c r="A29" s="40" t="s">
        <v>385</v>
      </c>
      <c r="B29" s="38" t="s">
        <v>386</v>
      </c>
      <c r="C29" s="12" t="s">
        <v>271</v>
      </c>
      <c r="D29" s="12" t="s">
        <v>11</v>
      </c>
      <c r="E29" s="12" t="s">
        <v>11</v>
      </c>
      <c r="F29" s="12" t="s">
        <v>11</v>
      </c>
      <c r="G29" s="12" t="s">
        <v>11</v>
      </c>
      <c r="H29" s="4"/>
      <c r="I29" s="4"/>
      <c r="J29" s="4"/>
      <c r="K29" s="4"/>
      <c r="L29" s="4"/>
      <c r="M29" s="4"/>
      <c r="N29" s="4"/>
      <c r="O29" s="4"/>
      <c r="P29" s="4"/>
    </row>
    <row r="30">
      <c r="A30" s="43"/>
      <c r="B30" s="38" t="s">
        <v>387</v>
      </c>
      <c r="C30" s="12" t="s">
        <v>40</v>
      </c>
      <c r="D30" s="12" t="s">
        <v>11</v>
      </c>
      <c r="E30" s="12" t="s">
        <v>11</v>
      </c>
      <c r="F30" s="12" t="s">
        <v>11</v>
      </c>
      <c r="G30" s="12" t="s">
        <v>11</v>
      </c>
      <c r="H30" s="4"/>
      <c r="I30" s="4"/>
      <c r="J30" s="4"/>
      <c r="K30" s="4"/>
      <c r="L30" s="4"/>
      <c r="M30" s="4"/>
      <c r="N30" s="4"/>
      <c r="O30" s="4"/>
      <c r="P30" s="4"/>
    </row>
    <row r="31">
      <c r="A31" s="43"/>
      <c r="B31" s="38" t="s">
        <v>388</v>
      </c>
      <c r="C31" s="12" t="s">
        <v>40</v>
      </c>
      <c r="D31" s="12" t="s">
        <v>11</v>
      </c>
      <c r="E31" s="12" t="s">
        <v>11</v>
      </c>
      <c r="F31" s="12" t="s">
        <v>11</v>
      </c>
      <c r="G31" s="12" t="s">
        <v>11</v>
      </c>
      <c r="H31" s="4"/>
      <c r="I31" s="4"/>
      <c r="J31" s="4"/>
      <c r="K31" s="4"/>
      <c r="L31" s="4"/>
      <c r="M31" s="4"/>
      <c r="N31" s="4"/>
      <c r="O31" s="4"/>
      <c r="P31" s="4"/>
    </row>
  </sheetData>
  <mergeCells count="9">
    <mergeCell ref="A26:A28"/>
    <mergeCell ref="A29:A31"/>
    <mergeCell ref="A1:G1"/>
    <mergeCell ref="A3:A12"/>
    <mergeCell ref="A13:A17"/>
    <mergeCell ref="H16:O16"/>
    <mergeCell ref="H17:O17"/>
    <mergeCell ref="A18:A21"/>
    <mergeCell ref="A22:A25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4.63"/>
  </cols>
  <sheetData>
    <row r="1">
      <c r="A1" s="1" t="s">
        <v>389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79" t="s">
        <v>131</v>
      </c>
      <c r="B3" s="10" t="s">
        <v>390</v>
      </c>
      <c r="C3" s="12" t="s">
        <v>317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80"/>
      <c r="B4" s="10" t="s">
        <v>391</v>
      </c>
      <c r="C4" s="12" t="s">
        <v>317</v>
      </c>
      <c r="D4" s="12" t="s">
        <v>11</v>
      </c>
      <c r="E4" s="12" t="s">
        <v>11</v>
      </c>
      <c r="F4" s="12" t="s">
        <v>11</v>
      </c>
      <c r="G4" s="42" t="s">
        <v>92</v>
      </c>
      <c r="H4" s="14"/>
      <c r="I4" s="14"/>
      <c r="J4" s="14"/>
      <c r="K4" s="14"/>
      <c r="L4" s="14"/>
      <c r="M4" s="14"/>
      <c r="N4" s="14"/>
      <c r="O4" s="14"/>
      <c r="P4" s="14"/>
    </row>
    <row r="5">
      <c r="A5" s="80"/>
      <c r="B5" s="10" t="s">
        <v>392</v>
      </c>
      <c r="C5" s="12" t="s">
        <v>317</v>
      </c>
      <c r="D5" s="12" t="s">
        <v>11</v>
      </c>
      <c r="E5" s="12" t="s">
        <v>11</v>
      </c>
      <c r="F5" s="12" t="s">
        <v>11</v>
      </c>
      <c r="G5" s="42" t="s">
        <v>11</v>
      </c>
      <c r="H5" s="15" t="s">
        <v>15</v>
      </c>
      <c r="I5" s="15" t="s">
        <v>16</v>
      </c>
      <c r="J5" s="15" t="s">
        <v>17</v>
      </c>
      <c r="K5" s="15" t="s">
        <v>16</v>
      </c>
      <c r="L5" s="15" t="s">
        <v>18</v>
      </c>
      <c r="M5" s="15" t="s">
        <v>16</v>
      </c>
      <c r="N5" s="15" t="s">
        <v>19</v>
      </c>
      <c r="O5" s="15" t="s">
        <v>16</v>
      </c>
      <c r="P5" s="16" t="s">
        <v>20</v>
      </c>
    </row>
    <row r="6">
      <c r="A6" s="79"/>
      <c r="B6" s="10" t="s">
        <v>393</v>
      </c>
      <c r="C6" s="12" t="s">
        <v>271</v>
      </c>
      <c r="D6" s="12" t="s">
        <v>11</v>
      </c>
      <c r="E6" s="12" t="s">
        <v>11</v>
      </c>
      <c r="F6" s="12" t="s">
        <v>11</v>
      </c>
      <c r="G6" s="42" t="s">
        <v>11</v>
      </c>
      <c r="H6" s="16" t="s">
        <v>24</v>
      </c>
      <c r="I6" s="16">
        <f>countif(C:C,"a1")</f>
        <v>1</v>
      </c>
      <c r="J6" s="16" t="s">
        <v>25</v>
      </c>
      <c r="K6" s="17">
        <f>countif(C:C,"a2")</f>
        <v>0</v>
      </c>
      <c r="L6" s="16" t="s">
        <v>26</v>
      </c>
      <c r="M6" s="16">
        <f>countif(C:C,"a3")</f>
        <v>0</v>
      </c>
      <c r="N6" s="16" t="s">
        <v>27</v>
      </c>
      <c r="O6" s="16">
        <f>countif(C:C,"a4")</f>
        <v>0</v>
      </c>
      <c r="P6" s="16">
        <f t="shared" ref="P6:P16" si="1">sum(I6,K6,M6,O6)</f>
        <v>1</v>
      </c>
    </row>
    <row r="7">
      <c r="A7" s="79"/>
      <c r="B7" s="10" t="s">
        <v>394</v>
      </c>
      <c r="C7" s="12" t="s">
        <v>146</v>
      </c>
      <c r="D7" s="12" t="s">
        <v>11</v>
      </c>
      <c r="E7" s="12" t="s">
        <v>11</v>
      </c>
      <c r="F7" s="12" t="s">
        <v>11</v>
      </c>
      <c r="G7" s="42" t="s">
        <v>11</v>
      </c>
      <c r="H7" s="16" t="s">
        <v>30</v>
      </c>
      <c r="I7" s="16">
        <f>countif(C:C,"b1")</f>
        <v>0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2</v>
      </c>
      <c r="N7" s="16" t="s">
        <v>33</v>
      </c>
      <c r="O7" s="16">
        <f>countif(C:C,"b4")</f>
        <v>0</v>
      </c>
      <c r="P7" s="16">
        <f t="shared" si="1"/>
        <v>2</v>
      </c>
    </row>
    <row r="8">
      <c r="A8" s="79"/>
      <c r="B8" s="10" t="s">
        <v>395</v>
      </c>
      <c r="C8" s="12" t="s">
        <v>146</v>
      </c>
      <c r="D8" s="12" t="s">
        <v>11</v>
      </c>
      <c r="E8" s="12" t="s">
        <v>11</v>
      </c>
      <c r="F8" s="12" t="s">
        <v>11</v>
      </c>
      <c r="G8" s="42" t="s">
        <v>11</v>
      </c>
      <c r="H8" s="16" t="s">
        <v>35</v>
      </c>
      <c r="I8" s="16">
        <f>countif(C:C,"c1")</f>
        <v>0</v>
      </c>
      <c r="J8" s="16" t="s">
        <v>36</v>
      </c>
      <c r="K8" s="16">
        <f>countif(C:C,"c2")</f>
        <v>0</v>
      </c>
      <c r="L8" s="16" t="s">
        <v>37</v>
      </c>
      <c r="M8" s="16">
        <f>countif(C:C,"c3")</f>
        <v>0</v>
      </c>
      <c r="N8" s="16" t="s">
        <v>38</v>
      </c>
      <c r="O8" s="16">
        <f>countif(C:C,"c4")</f>
        <v>0</v>
      </c>
      <c r="P8" s="16">
        <f t="shared" si="1"/>
        <v>0</v>
      </c>
    </row>
    <row r="9">
      <c r="A9" s="79"/>
      <c r="B9" s="10" t="s">
        <v>396</v>
      </c>
      <c r="C9" s="12" t="s">
        <v>77</v>
      </c>
      <c r="D9" s="12" t="s">
        <v>11</v>
      </c>
      <c r="E9" s="12" t="s">
        <v>11</v>
      </c>
      <c r="F9" s="12" t="s">
        <v>11</v>
      </c>
      <c r="G9" s="42" t="s">
        <v>11</v>
      </c>
      <c r="H9" s="16" t="s">
        <v>41</v>
      </c>
      <c r="I9" s="17">
        <f>countif(C:C,"d1")</f>
        <v>2</v>
      </c>
      <c r="J9" s="16" t="s">
        <v>42</v>
      </c>
      <c r="K9" s="16">
        <f>countif(C:C,"d2")</f>
        <v>1</v>
      </c>
      <c r="L9" s="16" t="s">
        <v>43</v>
      </c>
      <c r="M9" s="16">
        <f>countif(C:C,"d3")</f>
        <v>0</v>
      </c>
      <c r="N9" s="16" t="s">
        <v>44</v>
      </c>
      <c r="O9" s="16">
        <f>countif(C:C,"d4")</f>
        <v>0</v>
      </c>
      <c r="P9" s="16">
        <f t="shared" si="1"/>
        <v>3</v>
      </c>
    </row>
    <row r="10">
      <c r="A10" s="79"/>
      <c r="B10" s="10" t="s">
        <v>397</v>
      </c>
      <c r="C10" s="12" t="s">
        <v>10</v>
      </c>
      <c r="D10" s="12" t="s">
        <v>11</v>
      </c>
      <c r="E10" s="12" t="s">
        <v>11</v>
      </c>
      <c r="F10" s="12" t="s">
        <v>11</v>
      </c>
      <c r="G10" s="42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</row>
    <row r="11">
      <c r="A11" s="79"/>
      <c r="B11" s="10" t="s">
        <v>398</v>
      </c>
      <c r="C11" s="12" t="s">
        <v>271</v>
      </c>
      <c r="D11" s="12" t="s">
        <v>11</v>
      </c>
      <c r="E11" s="12" t="s">
        <v>11</v>
      </c>
      <c r="F11" s="12" t="s">
        <v>11</v>
      </c>
      <c r="G11" s="42" t="s">
        <v>11</v>
      </c>
      <c r="H11" s="16" t="s">
        <v>54</v>
      </c>
      <c r="I11" s="17">
        <f>countif(C:C,"f1")</f>
        <v>1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0</v>
      </c>
      <c r="N11" s="16" t="s">
        <v>57</v>
      </c>
      <c r="O11" s="16">
        <f>countif(C:C,"f4")</f>
        <v>0</v>
      </c>
      <c r="P11" s="16">
        <f t="shared" si="1"/>
        <v>1</v>
      </c>
    </row>
    <row r="12">
      <c r="A12" s="79"/>
      <c r="B12" s="10" t="s">
        <v>399</v>
      </c>
      <c r="C12" s="12" t="s">
        <v>77</v>
      </c>
      <c r="D12" s="12" t="s">
        <v>11</v>
      </c>
      <c r="E12" s="12" t="s">
        <v>11</v>
      </c>
      <c r="F12" s="12" t="s">
        <v>11</v>
      </c>
      <c r="G12" s="42" t="s">
        <v>11</v>
      </c>
      <c r="H12" s="16" t="s">
        <v>60</v>
      </c>
      <c r="I12" s="16">
        <f>countif(C:C,"g1")</f>
        <v>1</v>
      </c>
      <c r="J12" s="16" t="s">
        <v>61</v>
      </c>
      <c r="K12" s="16">
        <f>countif(C:C,"g2")</f>
        <v>0</v>
      </c>
      <c r="L12" s="16" t="s">
        <v>62</v>
      </c>
      <c r="M12" s="16">
        <f>countif(C:C,"g3")</f>
        <v>2</v>
      </c>
      <c r="N12" s="16" t="s">
        <v>63</v>
      </c>
      <c r="O12" s="16">
        <f>countif(C:C,"g4")</f>
        <v>0</v>
      </c>
      <c r="P12" s="16">
        <f t="shared" si="1"/>
        <v>3</v>
      </c>
    </row>
    <row r="13">
      <c r="A13" s="79"/>
      <c r="B13" s="10" t="s">
        <v>400</v>
      </c>
      <c r="C13" s="12" t="s">
        <v>85</v>
      </c>
      <c r="D13" s="12" t="s">
        <v>11</v>
      </c>
      <c r="E13" s="12" t="s">
        <v>11</v>
      </c>
      <c r="F13" s="12" t="s">
        <v>11</v>
      </c>
      <c r="G13" s="42" t="s">
        <v>11</v>
      </c>
      <c r="H13" s="16" t="s">
        <v>65</v>
      </c>
      <c r="I13" s="16">
        <f>countif(C:C,"h1")</f>
        <v>0</v>
      </c>
      <c r="J13" s="16" t="s">
        <v>66</v>
      </c>
      <c r="K13" s="16">
        <f>countif(C:C,"h2")</f>
        <v>0</v>
      </c>
      <c r="L13" s="16" t="s">
        <v>67</v>
      </c>
      <c r="M13" s="16">
        <f>countif(C:C,"h3")</f>
        <v>2</v>
      </c>
      <c r="N13" s="16" t="s">
        <v>68</v>
      </c>
      <c r="O13" s="16">
        <f>countif(C:C,"h4")</f>
        <v>0</v>
      </c>
      <c r="P13" s="16">
        <f t="shared" si="1"/>
        <v>2</v>
      </c>
    </row>
    <row r="14">
      <c r="A14" s="79"/>
      <c r="B14" s="10" t="s">
        <v>401</v>
      </c>
      <c r="C14" s="12" t="s">
        <v>23</v>
      </c>
      <c r="D14" s="12" t="s">
        <v>11</v>
      </c>
      <c r="E14" s="12" t="s">
        <v>11</v>
      </c>
      <c r="F14" s="12" t="s">
        <v>11</v>
      </c>
      <c r="G14" s="42" t="s">
        <v>11</v>
      </c>
      <c r="H14" s="18" t="s">
        <v>72</v>
      </c>
      <c r="I14" s="16">
        <f>countif(C:C,"i1")</f>
        <v>0</v>
      </c>
      <c r="J14" s="18" t="s">
        <v>73</v>
      </c>
      <c r="K14" s="16">
        <f>countif(C:C,"i2")</f>
        <v>0</v>
      </c>
      <c r="L14" s="18" t="s">
        <v>74</v>
      </c>
      <c r="M14" s="16">
        <f>countif(C:C,"i3")</f>
        <v>3</v>
      </c>
      <c r="N14" s="18" t="s">
        <v>75</v>
      </c>
      <c r="O14" s="16">
        <f>countif(C:C,"i4")</f>
        <v>0</v>
      </c>
      <c r="P14" s="16">
        <f t="shared" si="1"/>
        <v>3</v>
      </c>
    </row>
    <row r="15">
      <c r="A15" s="79"/>
      <c r="B15" s="10" t="s">
        <v>402</v>
      </c>
      <c r="C15" s="12" t="s">
        <v>53</v>
      </c>
      <c r="D15" s="12" t="s">
        <v>11</v>
      </c>
      <c r="E15" s="12" t="s">
        <v>11</v>
      </c>
      <c r="F15" s="12" t="s">
        <v>11</v>
      </c>
      <c r="G15" s="42" t="s">
        <v>11</v>
      </c>
      <c r="H15" s="18" t="s">
        <v>78</v>
      </c>
      <c r="I15" s="16">
        <f>countif(C:C,"j1")</f>
        <v>0</v>
      </c>
      <c r="J15" s="18" t="s">
        <v>79</v>
      </c>
      <c r="K15" s="16">
        <f>countif(C:C,"j2")</f>
        <v>0</v>
      </c>
      <c r="L15" s="18" t="s">
        <v>80</v>
      </c>
      <c r="M15" s="16">
        <f>countif(C:C,"j3")</f>
        <v>0</v>
      </c>
      <c r="N15" s="18" t="s">
        <v>81</v>
      </c>
      <c r="O15" s="16">
        <f>countif(C:C,"j4")</f>
        <v>0</v>
      </c>
      <c r="P15" s="16">
        <f t="shared" si="1"/>
        <v>0</v>
      </c>
    </row>
    <row r="16">
      <c r="A16" s="40"/>
      <c r="B16" s="10" t="s">
        <v>403</v>
      </c>
      <c r="C16" s="12" t="s">
        <v>10</v>
      </c>
      <c r="D16" s="12" t="s">
        <v>11</v>
      </c>
      <c r="E16" s="12" t="s">
        <v>11</v>
      </c>
      <c r="F16" s="12" t="s">
        <v>11</v>
      </c>
      <c r="G16" s="42" t="s">
        <v>11</v>
      </c>
      <c r="H16" s="19" t="s">
        <v>83</v>
      </c>
      <c r="I16" s="20"/>
      <c r="J16" s="20"/>
      <c r="K16" s="20"/>
      <c r="L16" s="20"/>
      <c r="M16" s="20"/>
      <c r="N16" s="20"/>
      <c r="O16" s="21"/>
      <c r="P16" s="16">
        <f t="shared" si="1"/>
        <v>0</v>
      </c>
    </row>
    <row r="17">
      <c r="A17" s="40"/>
      <c r="B17" s="10" t="s">
        <v>404</v>
      </c>
      <c r="C17" s="34" t="s">
        <v>46</v>
      </c>
      <c r="D17" s="34" t="s">
        <v>11</v>
      </c>
      <c r="E17" s="34" t="s">
        <v>11</v>
      </c>
      <c r="F17" s="34" t="s">
        <v>11</v>
      </c>
      <c r="G17" s="81" t="s">
        <v>11</v>
      </c>
      <c r="H17" s="22" t="s">
        <v>86</v>
      </c>
      <c r="I17" s="20"/>
      <c r="J17" s="20"/>
      <c r="K17" s="20"/>
      <c r="L17" s="20"/>
      <c r="M17" s="20"/>
      <c r="N17" s="20"/>
      <c r="O17" s="21"/>
      <c r="P17" s="16">
        <f>sum(P6:P16)</f>
        <v>15</v>
      </c>
    </row>
    <row r="18">
      <c r="A18" s="82"/>
      <c r="B18" s="83"/>
      <c r="C18" s="84"/>
      <c r="D18" s="84"/>
      <c r="E18" s="84"/>
      <c r="F18" s="84"/>
      <c r="G18" s="85"/>
      <c r="H18" s="23"/>
      <c r="I18" s="24" t="s">
        <v>88</v>
      </c>
      <c r="J18" s="25" t="s">
        <v>89</v>
      </c>
      <c r="K18" s="26"/>
      <c r="L18" s="27"/>
      <c r="M18" s="27"/>
      <c r="N18" s="27"/>
      <c r="O18" s="27"/>
      <c r="P18" s="28"/>
    </row>
    <row r="19">
      <c r="A19" s="48"/>
      <c r="C19" s="37"/>
      <c r="D19" s="37"/>
      <c r="E19" s="37"/>
      <c r="F19" s="37"/>
      <c r="G19" s="34"/>
      <c r="H19" s="29" t="s">
        <v>4</v>
      </c>
      <c r="I19" s="24">
        <f>countif(D:D,"o")</f>
        <v>0</v>
      </c>
      <c r="J19" s="24">
        <f>countif(D:D,"x")</f>
        <v>15</v>
      </c>
      <c r="K19" s="26"/>
      <c r="L19" s="27"/>
      <c r="M19" s="27"/>
      <c r="N19" s="27"/>
      <c r="O19" s="27"/>
      <c r="P19" s="30"/>
    </row>
    <row r="20">
      <c r="A20" s="48"/>
      <c r="C20" s="37"/>
      <c r="D20" s="37"/>
      <c r="E20" s="37"/>
      <c r="F20" s="37"/>
      <c r="G20" s="34"/>
      <c r="H20" s="29" t="s">
        <v>5</v>
      </c>
      <c r="I20" s="24">
        <f>countif(E:E,"o")</f>
        <v>0</v>
      </c>
      <c r="J20" s="24">
        <f>countif(E:E,"x")</f>
        <v>15</v>
      </c>
      <c r="K20" s="4"/>
      <c r="L20" s="4"/>
      <c r="M20" s="4"/>
      <c r="N20" s="4"/>
      <c r="O20" s="4"/>
      <c r="P20" s="4"/>
    </row>
    <row r="21">
      <c r="A21" s="48"/>
      <c r="C21" s="37"/>
      <c r="D21" s="37"/>
      <c r="E21" s="37"/>
      <c r="F21" s="37"/>
      <c r="G21" s="34"/>
      <c r="H21" s="29" t="s">
        <v>6</v>
      </c>
      <c r="I21" s="24">
        <f>countif(F:F,"o")</f>
        <v>0</v>
      </c>
      <c r="J21" s="24">
        <f>countif(F:F,"x")</f>
        <v>15</v>
      </c>
      <c r="K21" s="4"/>
      <c r="L21" s="4"/>
      <c r="M21" s="4"/>
      <c r="N21" s="4"/>
      <c r="O21" s="4"/>
      <c r="P21" s="4"/>
    </row>
    <row r="22">
      <c r="A22" s="48"/>
      <c r="C22" s="37"/>
      <c r="D22" s="37"/>
      <c r="E22" s="37"/>
      <c r="F22" s="37"/>
      <c r="G22" s="34"/>
      <c r="H22" s="30" t="s">
        <v>7</v>
      </c>
      <c r="I22" s="67">
        <f>countif(G:G,"o")</f>
        <v>1</v>
      </c>
      <c r="J22" s="67">
        <f>countif(G:G,"x")</f>
        <v>14</v>
      </c>
      <c r="K22" s="4"/>
      <c r="L22" s="4"/>
      <c r="M22" s="4"/>
      <c r="N22" s="4"/>
      <c r="O22" s="4"/>
      <c r="P22" s="4"/>
    </row>
    <row r="23">
      <c r="A23" s="48"/>
      <c r="C23" s="37"/>
      <c r="D23" s="37"/>
      <c r="E23" s="37"/>
      <c r="F23" s="37"/>
      <c r="G23" s="37"/>
      <c r="H23" s="84"/>
      <c r="I23" s="71"/>
      <c r="J23" s="71"/>
      <c r="K23" s="4"/>
      <c r="L23" s="4"/>
      <c r="M23" s="4"/>
      <c r="N23" s="4"/>
      <c r="O23" s="4"/>
      <c r="P23" s="4"/>
    </row>
    <row r="24">
      <c r="A24" s="48"/>
      <c r="C24" s="37"/>
      <c r="D24" s="37"/>
      <c r="E24" s="37"/>
      <c r="F24" s="37"/>
      <c r="G24" s="37"/>
      <c r="H24" s="37"/>
      <c r="I24" s="30"/>
      <c r="J24" s="30"/>
      <c r="K24" s="4"/>
      <c r="L24" s="4"/>
      <c r="M24" s="4"/>
      <c r="N24" s="4"/>
      <c r="O24" s="4"/>
      <c r="P24" s="4"/>
    </row>
    <row r="25">
      <c r="A25" s="48"/>
      <c r="C25" s="37"/>
      <c r="D25" s="37"/>
      <c r="E25" s="37"/>
      <c r="F25" s="37"/>
      <c r="G25" s="37"/>
      <c r="H25" s="4"/>
      <c r="I25" s="4"/>
      <c r="J25" s="4"/>
      <c r="K25" s="4"/>
      <c r="L25" s="4"/>
      <c r="M25" s="4"/>
      <c r="N25" s="4"/>
      <c r="O25" s="4"/>
      <c r="P25" s="4"/>
    </row>
  </sheetData>
  <mergeCells count="4">
    <mergeCell ref="A1:G1"/>
    <mergeCell ref="A3:A5"/>
    <mergeCell ref="H16:O16"/>
    <mergeCell ref="H17:O17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4.63"/>
  </cols>
  <sheetData>
    <row r="1">
      <c r="A1" s="1" t="s">
        <v>405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79" t="s">
        <v>406</v>
      </c>
      <c r="B3" s="10" t="s">
        <v>407</v>
      </c>
      <c r="C3" s="12" t="s">
        <v>40</v>
      </c>
      <c r="D3" s="12" t="s">
        <v>11</v>
      </c>
      <c r="E3" s="12" t="s">
        <v>11</v>
      </c>
      <c r="F3" s="12" t="s">
        <v>11</v>
      </c>
      <c r="G3" s="4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80"/>
      <c r="B4" s="10" t="s">
        <v>408</v>
      </c>
      <c r="C4" s="12" t="s">
        <v>85</v>
      </c>
      <c r="D4" s="12" t="s">
        <v>11</v>
      </c>
      <c r="E4" s="12" t="s">
        <v>11</v>
      </c>
      <c r="F4" s="12" t="s">
        <v>11</v>
      </c>
      <c r="G4" s="42" t="s">
        <v>11</v>
      </c>
      <c r="H4" s="4"/>
      <c r="I4" s="4"/>
      <c r="J4" s="4"/>
      <c r="K4" s="4"/>
      <c r="L4" s="4"/>
      <c r="M4" s="4"/>
      <c r="N4" s="4"/>
      <c r="O4" s="4"/>
      <c r="P4" s="4"/>
    </row>
    <row r="5">
      <c r="A5" s="80"/>
      <c r="B5" s="10" t="s">
        <v>409</v>
      </c>
      <c r="C5" s="12" t="s">
        <v>40</v>
      </c>
      <c r="D5" s="12" t="s">
        <v>11</v>
      </c>
      <c r="E5" s="12" t="s">
        <v>11</v>
      </c>
      <c r="F5" s="12" t="s">
        <v>11</v>
      </c>
      <c r="G5" s="42" t="s">
        <v>11</v>
      </c>
      <c r="H5" s="14"/>
      <c r="I5" s="14"/>
      <c r="J5" s="14"/>
      <c r="K5" s="14"/>
      <c r="L5" s="14"/>
      <c r="M5" s="14"/>
      <c r="N5" s="14"/>
      <c r="O5" s="14"/>
      <c r="P5" s="14"/>
    </row>
    <row r="6">
      <c r="A6" s="80"/>
      <c r="B6" s="10" t="s">
        <v>410</v>
      </c>
      <c r="C6" s="12" t="s">
        <v>190</v>
      </c>
      <c r="D6" s="12" t="s">
        <v>11</v>
      </c>
      <c r="E6" s="12" t="s">
        <v>11</v>
      </c>
      <c r="F6" s="12" t="s">
        <v>11</v>
      </c>
      <c r="G6" s="42" t="s">
        <v>11</v>
      </c>
      <c r="H6" s="15" t="s">
        <v>15</v>
      </c>
      <c r="I6" s="15" t="s">
        <v>16</v>
      </c>
      <c r="J6" s="15" t="s">
        <v>17</v>
      </c>
      <c r="K6" s="15" t="s">
        <v>16</v>
      </c>
      <c r="L6" s="15" t="s">
        <v>18</v>
      </c>
      <c r="M6" s="15" t="s">
        <v>16</v>
      </c>
      <c r="N6" s="15" t="s">
        <v>19</v>
      </c>
      <c r="O6" s="15" t="s">
        <v>16</v>
      </c>
      <c r="P6" s="16" t="s">
        <v>20</v>
      </c>
    </row>
    <row r="7">
      <c r="A7" s="40" t="s">
        <v>411</v>
      </c>
      <c r="B7" s="10" t="s">
        <v>412</v>
      </c>
      <c r="C7" s="12" t="s">
        <v>71</v>
      </c>
      <c r="D7" s="12" t="s">
        <v>11</v>
      </c>
      <c r="E7" s="12" t="s">
        <v>11</v>
      </c>
      <c r="F7" s="12" t="s">
        <v>11</v>
      </c>
      <c r="G7" s="42" t="s">
        <v>11</v>
      </c>
      <c r="H7" s="16" t="s">
        <v>24</v>
      </c>
      <c r="I7" s="16">
        <f>countif(C:C,"a1")</f>
        <v>0</v>
      </c>
      <c r="J7" s="16" t="s">
        <v>25</v>
      </c>
      <c r="K7" s="17">
        <f>countif(C:C,"a2")</f>
        <v>0</v>
      </c>
      <c r="L7" s="16" t="s">
        <v>26</v>
      </c>
      <c r="M7" s="16">
        <f>countif(C:C,"a3")</f>
        <v>0</v>
      </c>
      <c r="N7" s="16" t="s">
        <v>27</v>
      </c>
      <c r="O7" s="16">
        <f>countif(C:C,"a4")</f>
        <v>0</v>
      </c>
      <c r="P7" s="16">
        <f t="shared" ref="P7:P17" si="1">sum(I7,K7,M7,O7)</f>
        <v>0</v>
      </c>
    </row>
    <row r="8">
      <c r="A8" s="43"/>
      <c r="B8" s="10" t="s">
        <v>413</v>
      </c>
      <c r="C8" s="12" t="s">
        <v>85</v>
      </c>
      <c r="D8" s="12" t="s">
        <v>11</v>
      </c>
      <c r="E8" s="12" t="s">
        <v>11</v>
      </c>
      <c r="F8" s="12" t="s">
        <v>11</v>
      </c>
      <c r="G8" s="42" t="s">
        <v>11</v>
      </c>
      <c r="H8" s="16" t="s">
        <v>30</v>
      </c>
      <c r="I8" s="16">
        <f>countif(C:C,"b1")</f>
        <v>1</v>
      </c>
      <c r="J8" s="16" t="s">
        <v>31</v>
      </c>
      <c r="K8" s="16">
        <f>countif(C:C,"b2")</f>
        <v>1</v>
      </c>
      <c r="L8" s="16" t="s">
        <v>32</v>
      </c>
      <c r="M8" s="16">
        <f>countif(C:C,"b3")</f>
        <v>1</v>
      </c>
      <c r="N8" s="16" t="s">
        <v>33</v>
      </c>
      <c r="O8" s="16">
        <f>countif(C:C,"b4")</f>
        <v>0</v>
      </c>
      <c r="P8" s="16">
        <f t="shared" si="1"/>
        <v>3</v>
      </c>
    </row>
    <row r="9">
      <c r="A9" s="40" t="s">
        <v>414</v>
      </c>
      <c r="B9" s="10" t="s">
        <v>415</v>
      </c>
      <c r="C9" s="12" t="s">
        <v>85</v>
      </c>
      <c r="D9" s="12" t="s">
        <v>11</v>
      </c>
      <c r="E9" s="12" t="s">
        <v>11</v>
      </c>
      <c r="F9" s="12" t="s">
        <v>11</v>
      </c>
      <c r="G9" s="42" t="s">
        <v>11</v>
      </c>
      <c r="H9" s="16" t="s">
        <v>35</v>
      </c>
      <c r="I9" s="16">
        <f>countif(C:C,"c1")</f>
        <v>0</v>
      </c>
      <c r="J9" s="16" t="s">
        <v>36</v>
      </c>
      <c r="K9" s="16">
        <f>countif(C:C,"c2")</f>
        <v>0</v>
      </c>
      <c r="L9" s="16" t="s">
        <v>37</v>
      </c>
      <c r="M9" s="16">
        <f>countif(C:C,"c3")</f>
        <v>2</v>
      </c>
      <c r="N9" s="16" t="s">
        <v>38</v>
      </c>
      <c r="O9" s="16">
        <f>countif(C:C,"c4")</f>
        <v>0</v>
      </c>
      <c r="P9" s="16">
        <f t="shared" si="1"/>
        <v>2</v>
      </c>
    </row>
    <row r="10">
      <c r="A10" s="43"/>
      <c r="B10" s="10" t="s">
        <v>416</v>
      </c>
      <c r="C10" s="12" t="s">
        <v>172</v>
      </c>
      <c r="D10" s="12" t="s">
        <v>11</v>
      </c>
      <c r="E10" s="12" t="s">
        <v>11</v>
      </c>
      <c r="F10" s="12" t="s">
        <v>11</v>
      </c>
      <c r="G10" s="42" t="s">
        <v>11</v>
      </c>
      <c r="H10" s="16" t="s">
        <v>41</v>
      </c>
      <c r="I10" s="17">
        <f>countif(C:C,"d1")</f>
        <v>0</v>
      </c>
      <c r="J10" s="16" t="s">
        <v>42</v>
      </c>
      <c r="K10" s="16">
        <f>countif(C:C,"d2")</f>
        <v>4</v>
      </c>
      <c r="L10" s="16" t="s">
        <v>43</v>
      </c>
      <c r="M10" s="16">
        <f>countif(C:C,"d3")</f>
        <v>3</v>
      </c>
      <c r="N10" s="16" t="s">
        <v>44</v>
      </c>
      <c r="O10" s="16">
        <f>countif(C:C,"d4")</f>
        <v>0</v>
      </c>
      <c r="P10" s="16">
        <f t="shared" si="1"/>
        <v>7</v>
      </c>
    </row>
    <row r="11">
      <c r="A11" s="40" t="s">
        <v>417</v>
      </c>
      <c r="B11" s="10" t="s">
        <v>418</v>
      </c>
      <c r="C11" s="12" t="s">
        <v>190</v>
      </c>
      <c r="D11" s="12" t="s">
        <v>11</v>
      </c>
      <c r="E11" s="12" t="s">
        <v>11</v>
      </c>
      <c r="F11" s="12" t="s">
        <v>11</v>
      </c>
      <c r="G11" s="42" t="s">
        <v>11</v>
      </c>
      <c r="H11" s="16" t="s">
        <v>47</v>
      </c>
      <c r="I11" s="16">
        <f>countif(C:C,"e1")</f>
        <v>0</v>
      </c>
      <c r="J11" s="16" t="s">
        <v>48</v>
      </c>
      <c r="K11" s="16">
        <f>countif(C:C,"e2")</f>
        <v>0</v>
      </c>
      <c r="L11" s="16" t="s">
        <v>49</v>
      </c>
      <c r="M11" s="16">
        <f>countif(C:C,"e3")</f>
        <v>0</v>
      </c>
      <c r="N11" s="16" t="s">
        <v>50</v>
      </c>
      <c r="O11" s="16">
        <f>countif(C:C,"e4")</f>
        <v>0</v>
      </c>
      <c r="P11" s="16">
        <f t="shared" si="1"/>
        <v>0</v>
      </c>
    </row>
    <row r="12">
      <c r="A12" s="43"/>
      <c r="B12" s="10" t="s">
        <v>419</v>
      </c>
      <c r="C12" s="12" t="s">
        <v>190</v>
      </c>
      <c r="D12" s="12" t="s">
        <v>11</v>
      </c>
      <c r="E12" s="12" t="s">
        <v>11</v>
      </c>
      <c r="F12" s="12" t="s">
        <v>11</v>
      </c>
      <c r="G12" s="42" t="s">
        <v>11</v>
      </c>
      <c r="H12" s="16" t="s">
        <v>54</v>
      </c>
      <c r="I12" s="17">
        <f>countif(C:C,"f1")</f>
        <v>0</v>
      </c>
      <c r="J12" s="16" t="s">
        <v>55</v>
      </c>
      <c r="K12" s="16">
        <f>countif(C:C,"f2")</f>
        <v>0</v>
      </c>
      <c r="L12" s="16" t="s">
        <v>56</v>
      </c>
      <c r="M12" s="16">
        <f>countif(C:C,"f3")</f>
        <v>0</v>
      </c>
      <c r="N12" s="16" t="s">
        <v>57</v>
      </c>
      <c r="O12" s="16">
        <f>countif(C:C,"f4")</f>
        <v>0</v>
      </c>
      <c r="P12" s="16">
        <f t="shared" si="1"/>
        <v>0</v>
      </c>
    </row>
    <row r="13">
      <c r="A13" s="86"/>
      <c r="B13" s="59" t="s">
        <v>420</v>
      </c>
      <c r="C13" s="13" t="s">
        <v>77</v>
      </c>
      <c r="D13" s="13" t="s">
        <v>11</v>
      </c>
      <c r="E13" s="13" t="s">
        <v>11</v>
      </c>
      <c r="F13" s="13" t="s">
        <v>11</v>
      </c>
      <c r="G13" s="13" t="s">
        <v>11</v>
      </c>
      <c r="H13" s="16" t="s">
        <v>60</v>
      </c>
      <c r="I13" s="16">
        <f>countif(C:C,"g1")</f>
        <v>0</v>
      </c>
      <c r="J13" s="16" t="s">
        <v>61</v>
      </c>
      <c r="K13" s="16">
        <f>countif(C:C,"g2")</f>
        <v>0</v>
      </c>
      <c r="L13" s="16" t="s">
        <v>62</v>
      </c>
      <c r="M13" s="16">
        <f>countif(C:C,"g3")</f>
        <v>0</v>
      </c>
      <c r="N13" s="16" t="s">
        <v>63</v>
      </c>
      <c r="O13" s="16">
        <f>countif(C:C,"g4")</f>
        <v>0</v>
      </c>
      <c r="P13" s="16">
        <f t="shared" si="1"/>
        <v>0</v>
      </c>
    </row>
    <row r="14">
      <c r="A14" s="43"/>
      <c r="B14" s="59" t="s">
        <v>421</v>
      </c>
      <c r="C14" s="13" t="s">
        <v>200</v>
      </c>
      <c r="D14" s="13" t="s">
        <v>11</v>
      </c>
      <c r="E14" s="13" t="s">
        <v>11</v>
      </c>
      <c r="F14" s="13" t="s">
        <v>11</v>
      </c>
      <c r="G14" s="13" t="s">
        <v>11</v>
      </c>
      <c r="H14" s="16" t="s">
        <v>65</v>
      </c>
      <c r="I14" s="16">
        <f>countif(C:C,"h1")</f>
        <v>0</v>
      </c>
      <c r="J14" s="16" t="s">
        <v>66</v>
      </c>
      <c r="K14" s="16">
        <f>countif(C:C,"h2")</f>
        <v>2</v>
      </c>
      <c r="L14" s="16" t="s">
        <v>67</v>
      </c>
      <c r="M14" s="16">
        <f>countif(C:C,"h3")</f>
        <v>0</v>
      </c>
      <c r="N14" s="16" t="s">
        <v>68</v>
      </c>
      <c r="O14" s="16">
        <f>countif(C:C,"h4")</f>
        <v>0</v>
      </c>
      <c r="P14" s="16">
        <f t="shared" si="1"/>
        <v>2</v>
      </c>
    </row>
    <row r="15">
      <c r="A15" s="43"/>
      <c r="B15" s="59" t="s">
        <v>422</v>
      </c>
      <c r="C15" s="13" t="s">
        <v>200</v>
      </c>
      <c r="D15" s="13" t="s">
        <v>11</v>
      </c>
      <c r="E15" s="13" t="s">
        <v>11</v>
      </c>
      <c r="F15" s="13" t="s">
        <v>11</v>
      </c>
      <c r="G15" s="13" t="s">
        <v>11</v>
      </c>
      <c r="H15" s="18" t="s">
        <v>72</v>
      </c>
      <c r="I15" s="16">
        <f>countif(C:C,"i1")</f>
        <v>0</v>
      </c>
      <c r="J15" s="18" t="s">
        <v>73</v>
      </c>
      <c r="K15" s="16">
        <f>countif(C:C,"i2")</f>
        <v>0</v>
      </c>
      <c r="L15" s="18" t="s">
        <v>74</v>
      </c>
      <c r="M15" s="16">
        <f>countif(C:C,"i3")</f>
        <v>0</v>
      </c>
      <c r="N15" s="18" t="s">
        <v>75</v>
      </c>
      <c r="O15" s="16">
        <f>countif(C:C,"i4")</f>
        <v>0</v>
      </c>
      <c r="P15" s="16">
        <f t="shared" si="1"/>
        <v>0</v>
      </c>
    </row>
    <row r="16">
      <c r="A16" s="45"/>
      <c r="B16" s="59" t="s">
        <v>423</v>
      </c>
      <c r="C16" s="13" t="s">
        <v>85</v>
      </c>
      <c r="D16" s="13" t="s">
        <v>11</v>
      </c>
      <c r="E16" s="13" t="s">
        <v>11</v>
      </c>
      <c r="F16" s="13" t="s">
        <v>11</v>
      </c>
      <c r="G16" s="13" t="s">
        <v>11</v>
      </c>
      <c r="H16" s="18" t="s">
        <v>78</v>
      </c>
      <c r="I16" s="16">
        <f>countif(C:C,"j1")</f>
        <v>0</v>
      </c>
      <c r="J16" s="18" t="s">
        <v>79</v>
      </c>
      <c r="K16" s="16">
        <f>countif(C:C,"j2")</f>
        <v>0</v>
      </c>
      <c r="L16" s="18" t="s">
        <v>80</v>
      </c>
      <c r="M16" s="16">
        <f>countif(C:C,"j3")</f>
        <v>0</v>
      </c>
      <c r="N16" s="18" t="s">
        <v>81</v>
      </c>
      <c r="O16" s="16">
        <f>countif(C:C,"j4")</f>
        <v>0</v>
      </c>
      <c r="P16" s="16">
        <f t="shared" si="1"/>
        <v>0</v>
      </c>
    </row>
    <row r="17">
      <c r="A17" s="48"/>
      <c r="C17" s="37"/>
      <c r="D17" s="37"/>
      <c r="E17" s="37"/>
      <c r="F17" s="37"/>
      <c r="G17" s="37"/>
      <c r="H17" s="87" t="s">
        <v>83</v>
      </c>
      <c r="I17" s="2"/>
      <c r="J17" s="2"/>
      <c r="K17" s="2"/>
      <c r="L17" s="2"/>
      <c r="M17" s="2"/>
      <c r="N17" s="2"/>
      <c r="O17" s="3"/>
      <c r="P17" s="16">
        <f t="shared" si="1"/>
        <v>0</v>
      </c>
    </row>
    <row r="18">
      <c r="A18" s="48"/>
      <c r="C18" s="37"/>
      <c r="D18" s="37"/>
      <c r="E18" s="37"/>
      <c r="F18" s="37"/>
      <c r="G18" s="37"/>
      <c r="H18" s="88" t="s">
        <v>86</v>
      </c>
      <c r="I18" s="2"/>
      <c r="J18" s="2"/>
      <c r="K18" s="2"/>
      <c r="L18" s="2"/>
      <c r="M18" s="2"/>
      <c r="N18" s="2"/>
      <c r="O18" s="3"/>
      <c r="P18" s="16">
        <f>sum(P7:P17)</f>
        <v>14</v>
      </c>
    </row>
    <row r="19">
      <c r="A19" s="48"/>
      <c r="C19" s="37"/>
      <c r="D19" s="37"/>
      <c r="E19" s="37"/>
      <c r="F19" s="37"/>
      <c r="G19" s="37"/>
      <c r="H19" s="55"/>
      <c r="I19" s="24" t="s">
        <v>88</v>
      </c>
      <c r="J19" s="24" t="s">
        <v>89</v>
      </c>
      <c r="K19" s="27"/>
      <c r="L19" s="27"/>
      <c r="M19" s="27"/>
      <c r="N19" s="27"/>
      <c r="O19" s="27"/>
      <c r="P19" s="28"/>
    </row>
    <row r="20">
      <c r="A20" s="48"/>
      <c r="C20" s="37"/>
      <c r="D20" s="37"/>
      <c r="E20" s="37"/>
      <c r="F20" s="37"/>
      <c r="G20" s="37"/>
      <c r="H20" s="24" t="s">
        <v>4</v>
      </c>
      <c r="I20" s="24">
        <f>countif(D:D,"o")</f>
        <v>0</v>
      </c>
      <c r="J20" s="24">
        <f>countif(D:D,"x")</f>
        <v>14</v>
      </c>
      <c r="K20" s="27"/>
      <c r="L20" s="27"/>
      <c r="M20" s="27"/>
      <c r="N20" s="27"/>
      <c r="O20" s="27"/>
      <c r="P20" s="30"/>
    </row>
    <row r="21">
      <c r="A21" s="48"/>
      <c r="C21" s="37"/>
      <c r="D21" s="37"/>
      <c r="E21" s="37"/>
      <c r="F21" s="37"/>
      <c r="G21" s="37"/>
      <c r="H21" s="24" t="s">
        <v>5</v>
      </c>
      <c r="I21" s="24">
        <f>countif(E:E,"o")</f>
        <v>0</v>
      </c>
      <c r="J21" s="24">
        <f>countif(E:E,"x")</f>
        <v>14</v>
      </c>
      <c r="K21" s="4"/>
      <c r="L21" s="4"/>
      <c r="M21" s="4"/>
      <c r="N21" s="4"/>
      <c r="O21" s="4"/>
      <c r="P21" s="4"/>
    </row>
    <row r="22">
      <c r="A22" s="48"/>
      <c r="C22" s="37"/>
      <c r="D22" s="37"/>
      <c r="E22" s="37"/>
      <c r="F22" s="37"/>
      <c r="G22" s="37"/>
      <c r="H22" s="24" t="s">
        <v>6</v>
      </c>
      <c r="I22" s="24">
        <f>countif(F:F,"o")</f>
        <v>0</v>
      </c>
      <c r="J22" s="24">
        <f>countif(F:F,"x")</f>
        <v>14</v>
      </c>
      <c r="K22" s="4"/>
      <c r="L22" s="4"/>
      <c r="M22" s="4"/>
      <c r="N22" s="4"/>
      <c r="O22" s="4"/>
      <c r="P22" s="4"/>
    </row>
    <row r="23">
      <c r="A23" s="48"/>
      <c r="C23" s="37"/>
      <c r="D23" s="37"/>
      <c r="E23" s="37"/>
      <c r="F23" s="37"/>
      <c r="G23" s="37"/>
      <c r="H23" s="24" t="s">
        <v>7</v>
      </c>
      <c r="I23" s="24">
        <f>countif(G:G,"o")</f>
        <v>0</v>
      </c>
      <c r="J23" s="24">
        <f>countif(G:G,"x")</f>
        <v>14</v>
      </c>
      <c r="K23" s="4"/>
      <c r="L23" s="4"/>
      <c r="M23" s="4"/>
      <c r="N23" s="4"/>
      <c r="O23" s="4"/>
      <c r="P23" s="4"/>
    </row>
    <row r="24">
      <c r="A24" s="62"/>
      <c r="B24" s="49"/>
      <c r="C24" s="30"/>
      <c r="D24" s="30"/>
      <c r="E24" s="30"/>
      <c r="F24" s="30"/>
      <c r="G24" s="30"/>
      <c r="H24" s="4"/>
      <c r="I24" s="4"/>
      <c r="J24" s="4"/>
      <c r="K24" s="4"/>
      <c r="L24" s="4"/>
      <c r="M24" s="4"/>
      <c r="N24" s="4"/>
      <c r="O24" s="4"/>
      <c r="P24" s="4"/>
    </row>
    <row r="25">
      <c r="A25" s="62"/>
      <c r="B25" s="49"/>
      <c r="C25" s="30"/>
      <c r="D25" s="30"/>
      <c r="E25" s="30"/>
      <c r="F25" s="30"/>
      <c r="G25" s="30"/>
      <c r="H25" s="4"/>
      <c r="I25" s="4"/>
      <c r="J25" s="4"/>
      <c r="K25" s="4"/>
      <c r="L25" s="4"/>
      <c r="M25" s="4"/>
      <c r="N25" s="4"/>
      <c r="O25" s="4"/>
      <c r="P25" s="4"/>
    </row>
    <row r="26">
      <c r="A26" s="62"/>
      <c r="B26" s="49"/>
      <c r="C26" s="30"/>
      <c r="D26" s="30"/>
      <c r="E26" s="30"/>
      <c r="F26" s="30"/>
      <c r="G26" s="30"/>
      <c r="H26" s="4"/>
      <c r="I26" s="4"/>
      <c r="J26" s="4"/>
      <c r="K26" s="4"/>
      <c r="L26" s="4"/>
      <c r="M26" s="4"/>
      <c r="N26" s="4"/>
      <c r="O26" s="4"/>
      <c r="P26" s="4"/>
    </row>
    <row r="27">
      <c r="A27" s="62"/>
      <c r="B27" s="49"/>
      <c r="C27" s="30"/>
      <c r="D27" s="30"/>
      <c r="E27" s="30"/>
      <c r="F27" s="30"/>
      <c r="G27" s="30"/>
      <c r="H27" s="4"/>
      <c r="I27" s="4"/>
      <c r="J27" s="4"/>
      <c r="K27" s="4"/>
      <c r="L27" s="4"/>
      <c r="M27" s="4"/>
      <c r="N27" s="4"/>
      <c r="O27" s="4"/>
      <c r="P27" s="4"/>
    </row>
    <row r="28">
      <c r="A28" s="62"/>
      <c r="B28" s="49"/>
      <c r="C28" s="30"/>
      <c r="D28" s="30"/>
      <c r="E28" s="30"/>
      <c r="F28" s="30"/>
      <c r="G28" s="30"/>
      <c r="H28" s="4"/>
      <c r="I28" s="4"/>
      <c r="J28" s="4"/>
      <c r="K28" s="4"/>
      <c r="L28" s="4"/>
      <c r="M28" s="4"/>
      <c r="N28" s="4"/>
      <c r="O28" s="4"/>
      <c r="P28" s="4"/>
    </row>
    <row r="29">
      <c r="A29" s="62"/>
      <c r="B29" s="49"/>
      <c r="C29" s="30"/>
      <c r="D29" s="30"/>
      <c r="E29" s="30"/>
      <c r="F29" s="30"/>
      <c r="G29" s="30"/>
      <c r="H29" s="4"/>
      <c r="I29" s="4"/>
      <c r="J29" s="4"/>
      <c r="K29" s="4"/>
      <c r="L29" s="4"/>
      <c r="M29" s="4"/>
      <c r="N29" s="4"/>
      <c r="O29" s="4"/>
      <c r="P29" s="4"/>
    </row>
    <row r="30">
      <c r="A30" s="62"/>
      <c r="B30" s="49"/>
      <c r="C30" s="30"/>
      <c r="D30" s="30"/>
      <c r="E30" s="30"/>
      <c r="F30" s="30"/>
      <c r="G30" s="30"/>
      <c r="H30" s="4"/>
      <c r="I30" s="4"/>
      <c r="J30" s="4"/>
      <c r="K30" s="4"/>
      <c r="L30" s="4"/>
      <c r="M30" s="4"/>
      <c r="N30" s="4"/>
      <c r="O30" s="4"/>
      <c r="P30" s="4"/>
    </row>
    <row r="31">
      <c r="A31" s="62"/>
      <c r="B31" s="36"/>
      <c r="C31" s="30"/>
      <c r="D31" s="30"/>
      <c r="E31" s="30"/>
      <c r="F31" s="30"/>
      <c r="G31" s="30"/>
      <c r="H31" s="4"/>
      <c r="I31" s="4"/>
      <c r="J31" s="4"/>
      <c r="K31" s="4"/>
      <c r="L31" s="4"/>
      <c r="M31" s="4"/>
      <c r="N31" s="4"/>
      <c r="O31" s="4"/>
      <c r="P31" s="4"/>
    </row>
    <row r="32">
      <c r="A32" s="62"/>
      <c r="B32" s="36"/>
      <c r="C32" s="30"/>
      <c r="D32" s="30"/>
      <c r="E32" s="30"/>
      <c r="F32" s="30"/>
      <c r="G32" s="30"/>
      <c r="H32" s="4"/>
      <c r="I32" s="4"/>
      <c r="J32" s="4"/>
      <c r="K32" s="4"/>
      <c r="L32" s="4"/>
      <c r="M32" s="4"/>
      <c r="N32" s="4"/>
      <c r="O32" s="4"/>
      <c r="P32" s="4"/>
    </row>
    <row r="33">
      <c r="A33" s="62"/>
      <c r="B33" s="36"/>
      <c r="C33" s="30"/>
      <c r="D33" s="30"/>
      <c r="E33" s="30"/>
      <c r="F33" s="30"/>
      <c r="G33" s="30"/>
      <c r="H33" s="4"/>
      <c r="I33" s="4"/>
      <c r="J33" s="4"/>
      <c r="K33" s="4"/>
      <c r="L33" s="4"/>
      <c r="M33" s="4"/>
      <c r="N33" s="4"/>
      <c r="O33" s="4"/>
      <c r="P33" s="4"/>
    </row>
    <row r="34">
      <c r="A34" s="62"/>
      <c r="B34" s="36"/>
      <c r="C34" s="30"/>
      <c r="D34" s="30"/>
      <c r="E34" s="30"/>
      <c r="F34" s="30"/>
      <c r="G34" s="30"/>
      <c r="H34" s="4"/>
      <c r="I34" s="4"/>
      <c r="J34" s="4"/>
      <c r="K34" s="4"/>
      <c r="L34" s="4"/>
      <c r="M34" s="4"/>
      <c r="N34" s="4"/>
      <c r="O34" s="4"/>
      <c r="P34" s="4"/>
    </row>
    <row r="35">
      <c r="A35" s="62"/>
      <c r="B35" s="36"/>
      <c r="C35" s="30"/>
      <c r="D35" s="30"/>
      <c r="E35" s="30"/>
      <c r="F35" s="30"/>
      <c r="G35" s="30"/>
      <c r="H35" s="4"/>
      <c r="I35" s="4"/>
      <c r="J35" s="4"/>
      <c r="K35" s="4"/>
      <c r="L35" s="4"/>
      <c r="M35" s="4"/>
      <c r="N35" s="4"/>
      <c r="O35" s="4"/>
      <c r="P35" s="4"/>
    </row>
    <row r="36">
      <c r="A36" s="62"/>
      <c r="B36" s="36"/>
      <c r="C36" s="30"/>
      <c r="D36" s="30"/>
      <c r="E36" s="30"/>
      <c r="F36" s="30"/>
      <c r="G36" s="30"/>
      <c r="H36" s="4"/>
      <c r="I36" s="4"/>
      <c r="J36" s="4"/>
      <c r="K36" s="4"/>
      <c r="L36" s="4"/>
      <c r="M36" s="4"/>
      <c r="N36" s="4"/>
      <c r="O36" s="4"/>
      <c r="P36" s="4"/>
    </row>
    <row r="37">
      <c r="A37" s="62"/>
      <c r="B37" s="36"/>
      <c r="C37" s="30"/>
      <c r="D37" s="30"/>
      <c r="E37" s="30"/>
      <c r="F37" s="30"/>
      <c r="G37" s="30"/>
      <c r="H37" s="4"/>
      <c r="I37" s="4"/>
      <c r="J37" s="4"/>
      <c r="K37" s="4"/>
      <c r="L37" s="4"/>
      <c r="M37" s="4"/>
      <c r="N37" s="4"/>
      <c r="O37" s="4"/>
      <c r="P37" s="4"/>
    </row>
    <row r="38">
      <c r="A38" s="62"/>
      <c r="B38" s="36"/>
      <c r="C38" s="30"/>
      <c r="D38" s="30"/>
      <c r="E38" s="30"/>
      <c r="F38" s="30"/>
      <c r="G38" s="30"/>
      <c r="H38" s="4"/>
      <c r="I38" s="4"/>
      <c r="J38" s="4"/>
      <c r="K38" s="4"/>
      <c r="L38" s="4"/>
      <c r="M38" s="4"/>
      <c r="N38" s="4"/>
      <c r="O38" s="4"/>
      <c r="P38" s="4"/>
    </row>
    <row r="39">
      <c r="A39" s="62"/>
      <c r="B39" s="36"/>
      <c r="C39" s="30"/>
      <c r="D39" s="30"/>
      <c r="E39" s="30"/>
      <c r="F39" s="30"/>
      <c r="G39" s="30"/>
      <c r="H39" s="4"/>
      <c r="I39" s="4"/>
      <c r="J39" s="4"/>
      <c r="K39" s="4"/>
      <c r="L39" s="4"/>
      <c r="M39" s="4"/>
      <c r="N39" s="4"/>
      <c r="O39" s="4"/>
      <c r="P39" s="4"/>
    </row>
    <row r="40">
      <c r="A40" s="62"/>
      <c r="B40" s="36"/>
      <c r="C40" s="30"/>
      <c r="D40" s="30"/>
      <c r="E40" s="30"/>
      <c r="F40" s="30"/>
      <c r="G40" s="30"/>
      <c r="H40" s="4"/>
      <c r="I40" s="4"/>
      <c r="J40" s="4"/>
      <c r="K40" s="4"/>
      <c r="L40" s="4"/>
      <c r="M40" s="4"/>
      <c r="N40" s="4"/>
      <c r="O40" s="4"/>
      <c r="P40" s="4"/>
    </row>
    <row r="41">
      <c r="A41" s="62"/>
      <c r="B41" s="36"/>
      <c r="C41" s="30"/>
      <c r="D41" s="30"/>
      <c r="E41" s="30"/>
      <c r="F41" s="30"/>
      <c r="G41" s="30"/>
      <c r="H41" s="4"/>
      <c r="I41" s="4"/>
      <c r="J41" s="4"/>
      <c r="K41" s="4"/>
      <c r="L41" s="4"/>
      <c r="M41" s="4"/>
      <c r="N41" s="4"/>
      <c r="O41" s="4"/>
      <c r="P41" s="4"/>
    </row>
    <row r="42">
      <c r="A42" s="62"/>
      <c r="B42" s="36"/>
      <c r="C42" s="30"/>
      <c r="D42" s="30"/>
      <c r="E42" s="30"/>
      <c r="F42" s="30"/>
      <c r="G42" s="30"/>
      <c r="H42" s="4"/>
      <c r="I42" s="4"/>
      <c r="J42" s="4"/>
      <c r="K42" s="4"/>
      <c r="L42" s="4"/>
      <c r="M42" s="4"/>
      <c r="N42" s="4"/>
      <c r="O42" s="4"/>
      <c r="P42" s="4"/>
    </row>
  </sheetData>
  <mergeCells count="8">
    <mergeCell ref="A1:G1"/>
    <mergeCell ref="A3:A6"/>
    <mergeCell ref="A7:A8"/>
    <mergeCell ref="A9:A10"/>
    <mergeCell ref="A11:A12"/>
    <mergeCell ref="A13:A16"/>
    <mergeCell ref="H17:O17"/>
    <mergeCell ref="H18:O18"/>
  </mergeCells>
  <drawing r:id="rId1"/>
</worksheet>
</file>