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6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7.xml"/>
  <Override ContentType="application/vnd.openxmlformats-officedocument.drawing+xml" PartName="/xl/drawings/drawing2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동구청장_박희조" sheetId="1" r:id="rId5"/>
    <sheet state="visible" name="가선거구_강정규" sheetId="2" r:id="rId6"/>
    <sheet state="visible" name="가선거구_성용순" sheetId="3" r:id="rId7"/>
    <sheet state="visible" name="가선거구_오관영" sheetId="4" r:id="rId8"/>
    <sheet state="visible" name="가선거구_이재규" sheetId="5" r:id="rId9"/>
    <sheet state="visible" name="나선거구_박철용" sheetId="6" r:id="rId10"/>
    <sheet state="visible" name="나선거구_정용" sheetId="7" r:id="rId11"/>
  </sheets>
  <definedNames/>
  <calcPr/>
</workbook>
</file>

<file path=xl/sharedStrings.xml><?xml version="1.0" encoding="utf-8"?>
<sst xmlns="http://schemas.openxmlformats.org/spreadsheetml/2006/main" count="2058" uniqueCount="343">
  <si>
    <t>국민의 힘 동구청장 박희조</t>
  </si>
  <si>
    <t>공약명</t>
  </si>
  <si>
    <t>세부공약</t>
  </si>
  <si>
    <t>공약분류</t>
  </si>
  <si>
    <t>기후정의</t>
  </si>
  <si>
    <t>성평등</t>
  </si>
  <si>
    <t>평화</t>
  </si>
  <si>
    <t>시민참여</t>
  </si>
  <si>
    <t>일자리 중심</t>
  </si>
  <si>
    <t>대청·판암·용운동에 산학연 디지털 바이오헬스 단지 조성 / 바이오 헬스기업 집중 유치</t>
  </si>
  <si>
    <t>a1</t>
  </si>
  <si>
    <t>x</t>
  </si>
  <si>
    <t>첨단산업 허브센터 건립 / 청년 일자리 창출</t>
  </si>
  <si>
    <t>경력 단절 여성 취업 지원 강화</t>
  </si>
  <si>
    <t>a3</t>
  </si>
  <si>
    <t>분야별 시설 신설</t>
  </si>
  <si>
    <t>공약 수</t>
  </si>
  <si>
    <t>분야별 시설 개설</t>
  </si>
  <si>
    <t>분야별 시설 프로그램 
 및 제도</t>
  </si>
  <si>
    <t>분야별 입법</t>
  </si>
  <si>
    <t>분야별 공약 수</t>
  </si>
  <si>
    <t>육아 보육지원으로 워킹맘 맘놓고 일할 수 있게</t>
  </si>
  <si>
    <t>c3</t>
  </si>
  <si>
    <t>경제(a1)</t>
  </si>
  <si>
    <t>경제(a2)</t>
  </si>
  <si>
    <t>경제(a3)</t>
  </si>
  <si>
    <t>경제(a4)</t>
  </si>
  <si>
    <t>교육진심</t>
  </si>
  <si>
    <t>국제화센터 전면 부활로 영어교육 1번지 동구</t>
  </si>
  <si>
    <t>g2</t>
  </si>
  <si>
    <t>문화체육관광(b1)</t>
  </si>
  <si>
    <t>문화체육관광(b2)</t>
  </si>
  <si>
    <t>문화체육관광(b3)</t>
  </si>
  <si>
    <t>문화체육관광(b4)</t>
  </si>
  <si>
    <t>동구 북부권(용전·성남·자양·홍도) 제2국제화센터 건립</t>
  </si>
  <si>
    <t>g1</t>
  </si>
  <si>
    <t>행정복지(c1)</t>
  </si>
  <si>
    <t>행정복지(c2)</t>
  </si>
  <si>
    <t>행정복지(c3)</t>
  </si>
  <si>
    <t>행정복지(c4)</t>
  </si>
  <si>
    <t>1동 1도서관 북카페 설립으로 지역주민 문화공간 제공</t>
  </si>
  <si>
    <t>b1</t>
  </si>
  <si>
    <t>공공시설(d1)</t>
  </si>
  <si>
    <t>공공시설(d2)</t>
  </si>
  <si>
    <t>공공시설(d3)</t>
  </si>
  <si>
    <t>공공시설(d4)</t>
  </si>
  <si>
    <t>대덕연구단지 분원 및 교육센터 유치, 과학도서관 건립으로 동·서 교육격차 해소</t>
  </si>
  <si>
    <t>의료(e1)</t>
  </si>
  <si>
    <t>의료(e2)</t>
  </si>
  <si>
    <t>의료(e3)</t>
  </si>
  <si>
    <t>의료(e4)</t>
  </si>
  <si>
    <t>마을재생 희망</t>
  </si>
  <si>
    <t>주거환경개선사업 미시행지구(구성, 소제구역) 예측가능한 구체적 로드맵 제시</t>
  </si>
  <si>
    <t>h3</t>
  </si>
  <si>
    <t>교통(f1)</t>
  </si>
  <si>
    <t>교통(f2)</t>
  </si>
  <si>
    <t>교통(f3)</t>
  </si>
  <si>
    <t>교통(f4)</t>
  </si>
  <si>
    <t>행정규제 완화로 소규모 마을재생 사업 적극 지원</t>
  </si>
  <si>
    <t>교육(g1)</t>
  </si>
  <si>
    <t>교육(g2)</t>
  </si>
  <si>
    <t>교육(g3)</t>
  </si>
  <si>
    <t>교육(g4)</t>
  </si>
  <si>
    <t>스토리가 있는 마을 재생 추진</t>
  </si>
  <si>
    <t>주거/안전(h1)</t>
  </si>
  <si>
    <t>주거/안전(h2)</t>
  </si>
  <si>
    <t>주거/안전(h3)</t>
  </si>
  <si>
    <t>주거/안전(h4)</t>
  </si>
  <si>
    <t>관광·문화예술</t>
  </si>
  <si>
    <t>만인산-식장산-대청호 레저 관광밸트 조성</t>
  </si>
  <si>
    <t>지방정치(i1)</t>
  </si>
  <si>
    <t>지방정치(i2)</t>
  </si>
  <si>
    <t>지방정치(i3)</t>
  </si>
  <si>
    <t>지방정치(i4)</t>
  </si>
  <si>
    <t>대청호 오백리길을 위한 명품숲길 조성(산성 연계)</t>
  </si>
  <si>
    <t>노동(j1)</t>
  </si>
  <si>
    <t>노동(j2)</t>
  </si>
  <si>
    <t>노동(j3)</t>
  </si>
  <si>
    <t>노동(j4)</t>
  </si>
  <si>
    <t>문화가 있는 생태도시 조성으로 오고 싶은 동구로!</t>
  </si>
  <si>
    <t>b3</t>
  </si>
  <si>
    <t>기타(n)</t>
  </si>
  <si>
    <t>가양동·자양동·용운동 대학로에 상설 문화축제 지원</t>
  </si>
  <si>
    <t>총합</t>
  </si>
  <si>
    <t>중앙시장 중심의 주말 축제 연중실시</t>
  </si>
  <si>
    <t>있음</t>
  </si>
  <si>
    <t>없음</t>
  </si>
  <si>
    <t>건강복지</t>
  </si>
  <si>
    <t>다목적 체육관 건립 및 다양한 프로그램 운영</t>
  </si>
  <si>
    <t>1인가구 어르신 병원 동행 도우미 서비스</t>
  </si>
  <si>
    <t>반려동물 놀이터 건립</t>
  </si>
  <si>
    <t>d1</t>
  </si>
  <si>
    <t>돌봄SOS센터 맞춤형 돌봄 강화(1:1)</t>
  </si>
  <si>
    <t>청년신혼주택 600호 건립 추진</t>
  </si>
  <si>
    <t>h1</t>
  </si>
  <si>
    <t>태아보험 지원금(1人 10만원) 1세~3세</t>
  </si>
  <si>
    <t>안전안심</t>
  </si>
  <si>
    <t>안심귀가 보안관' 운영</t>
  </si>
  <si>
    <t>1인가구 '병원안심동행' 서비스</t>
  </si>
  <si>
    <t>주택가 및 통학로 방범용 CCTV 설치 및 확충</t>
  </si>
  <si>
    <t>다문화타운</t>
  </si>
  <si>
    <t>대전 역세권 다문화타운 조성 - 다문화지원센터 건립</t>
  </si>
  <si>
    <t>c1</t>
  </si>
  <si>
    <t>대전 역세권 다문화타운 조성 - 글로벌 푸드 레스토랑 / 아시아 카페</t>
  </si>
  <si>
    <t>대전 역세권 다문화타운 조성 - 다문화도서관</t>
  </si>
  <si>
    <t>대전 역세권 다문화타운 조성 - 아시아 글로벌·음식축제</t>
  </si>
  <si>
    <t>0시 축제 부활</t>
  </si>
  <si>
    <t>동구 0시 축제 부활로 관광의 동구, 문화예술의 동구로 재탄생</t>
  </si>
  <si>
    <t>역세권 개발권역</t>
  </si>
  <si>
    <t>대전역세권 개발 및 도심융합특구 조성</t>
  </si>
  <si>
    <t>대전역·대동 도시재생뉴딜사업 추진</t>
  </si>
  <si>
    <t>h2</t>
  </si>
  <si>
    <t>주거환경(소제, 구성2구역) 및 대동4·8구역 재개발 추진</t>
  </si>
  <si>
    <t>중앙시장~중앙로 일대 대전역 '0시축제' 부활</t>
  </si>
  <si>
    <t>대동하늘공원 확대조성</t>
  </si>
  <si>
    <t>b2</t>
  </si>
  <si>
    <t>공영주차장 조성(삼성동, 신인동)</t>
  </si>
  <si>
    <t>f1</t>
  </si>
  <si>
    <t>대전천·대동천 수목원 수준의 휴식공간 조성</t>
  </si>
  <si>
    <t>다문화거리 조성 및 축제·문화·관광 자원화</t>
  </si>
  <si>
    <t>삼성1구역 단독주택 재건축 및 재개발사업 지원</t>
  </si>
  <si>
    <t>동남부권 개발권역</t>
  </si>
  <si>
    <t>천동중학교 신설 강력 추진</t>
  </si>
  <si>
    <t>다목적체육관 건립(산내동)</t>
  </si>
  <si>
    <t>낭월동 다가온주택 건립 및 도시재생뉴딜사업 추진</t>
  </si>
  <si>
    <t>천동3구역 주거환경개선사업 추진</t>
  </si>
  <si>
    <t>하소산단 및 물류단지 입주기업 지원 활성화</t>
  </si>
  <si>
    <t>이사동 전통유교관 및 체험마을 조기 착공</t>
  </si>
  <si>
    <t>판암동 하수관로 정비사업 지속적 추진</t>
  </si>
  <si>
    <t>d2</t>
  </si>
  <si>
    <t>판암동 철로변(구정골~삼정골) 연결도로 개설 및 이면도로 확장</t>
  </si>
  <si>
    <t>대별지구 도시개발사업 추진</t>
  </si>
  <si>
    <t>만인산, 상소동 숲어드벤처 시설 조성(상소동)</t>
  </si>
  <si>
    <t>가오동 1,2구역(가오주공, 천동주공) 재건축사업 지원</t>
  </si>
  <si>
    <t>대청동 권역</t>
  </si>
  <si>
    <t>대청 판암비즈밸리 조성과 스마트기업 유치</t>
  </si>
  <si>
    <t>대청호반 관광 인프라 구축(전망대)</t>
  </si>
  <si>
    <t>광역철도 식장역 신설</t>
  </si>
  <si>
    <t>도시가스 공급지원</t>
  </si>
  <si>
    <t>d3</t>
  </si>
  <si>
    <t>터미널 상업권역</t>
  </si>
  <si>
    <t>용전근린공원 민간특례사업 지원</t>
  </si>
  <si>
    <t>홍도동 1구역(청룡아파트) 재건축사업 지원</t>
  </si>
  <si>
    <t>구성2구역 주거환경개선사업 추진</t>
  </si>
  <si>
    <t>성남1구역, 3구역 재개발사업 지원</t>
  </si>
  <si>
    <t>소규모주택정비 선도사업(용전, 성남·삼성지구) 지원</t>
  </si>
  <si>
    <t>지하철2호선(트램) 용전사거리 경유</t>
  </si>
  <si>
    <t>홍도지하차도 연결도로 개선 및 휴식공간 조성</t>
  </si>
  <si>
    <t>f2</t>
  </si>
  <si>
    <t>세대통합 종합복지관 건립</t>
  </si>
  <si>
    <t>대학 캠퍼스타운</t>
  </si>
  <si>
    <t>대전의료원 건립 조기착공</t>
  </si>
  <si>
    <t>e1</t>
  </si>
  <si>
    <t>대주파크빌~남간정사 도로확장 설계비 확보</t>
  </si>
  <si>
    <t>i3</t>
  </si>
  <si>
    <t>노후화된 행정복지센터 신축(가양2동, 용운동)</t>
  </si>
  <si>
    <t>전통시장(용운, 신도시장) 활성화 지원</t>
  </si>
  <si>
    <t>용수골~남간정사 연결 터널도로 강력추진</t>
  </si>
  <si>
    <t>청소년 문화공간 조성</t>
  </si>
  <si>
    <t>주택밀집지역 공영주차장 조성(용운동, 자양동)</t>
  </si>
  <si>
    <t>소규모주택정비 선도사업(용운·대동지구) 지원</t>
  </si>
  <si>
    <t>용운동 진입도로(용운파출소~동부새마을금고 사거리) 확장</t>
  </si>
  <si>
    <t>국민의 힘 동구의원 강정규</t>
  </si>
  <si>
    <t>환경</t>
  </si>
  <si>
    <t>가오동, 상가밀집지역 공영주차장 확보 및 지역상권 활성화</t>
  </si>
  <si>
    <t>안전</t>
  </si>
  <si>
    <t>여성, 어린이, 노약자 등 안전귀가길 조성</t>
  </si>
  <si>
    <t>o</t>
  </si>
  <si>
    <t>관내 우범지역 및 취약지구 CCTV 추가 설치 등 범죄 없는 안전마을</t>
  </si>
  <si>
    <t>분야별 시설 프로그램 
및 제도</t>
  </si>
  <si>
    <t>복지</t>
  </si>
  <si>
    <t>천동 알바위지역 소방도로 개설</t>
  </si>
  <si>
    <t>동구청 뒷산 생태탐방로 조성</t>
  </si>
  <si>
    <t>효동행정복지센터 신속 추진</t>
  </si>
  <si>
    <t>구도동 장애인복지관 건립</t>
  </si>
  <si>
    <t>하소동 일반산업단지 조성</t>
  </si>
  <si>
    <t>상소오토캠핑장 확대 조성</t>
  </si>
  <si>
    <t>인쇄거리 및 한약거리 등 관광특화거리 조성</t>
  </si>
  <si>
    <t>3·16 인동장터 만세운동공원 건립</t>
  </si>
  <si>
    <t>인동시장 현대화 및 인근 주거환경 정비</t>
  </si>
  <si>
    <t>a2</t>
  </si>
  <si>
    <t>교육</t>
  </si>
  <si>
    <t>천동중학교(가칭) 설립 추진위원회 구성 및 영재학교 유치</t>
  </si>
  <si>
    <t>경제</t>
  </si>
  <si>
    <t>산내동 도·농 활성화 사업 적극 추진</t>
  </si>
  <si>
    <t>대전천 생태하천 및 수변공원 조성하여 도심속 쉼터 조성</t>
  </si>
  <si>
    <t>더불어민주당 동구의원 성용순</t>
  </si>
  <si>
    <t>대표공약</t>
  </si>
  <si>
    <t>동구의 구정 정책목표는 민생 최우선, 건강한 가정과 사회 만들기, 코로나19 피해 주민 적정 보상 지속 추진</t>
  </si>
  <si>
    <t>핵심 성장 동력 혁신도시 내 공공기관 이전 원안대로 신속 추진</t>
  </si>
  <si>
    <t>재건축·재개발사업, 주거환경개선사업 통합심의를 통한 신속 추진</t>
  </si>
  <si>
    <t>다양한 세대의 일자리 지원을 위한 인재 육성 지원센터 설립</t>
  </si>
  <si>
    <t>원도심권 학교-학군 재편 및 불균형 해소를 위한 용역 실시, 대학 자원 활용한 교육복지 프로그램 확대</t>
  </si>
  <si>
    <t>g3</t>
  </si>
  <si>
    <t>공공 주택 안전-체육-문화시설 지원 근거 마련을 통한 지원 확대</t>
  </si>
  <si>
    <t>h4</t>
  </si>
  <si>
    <t>어르신·장애인 등 다양한 사회복지분야 지원 강화</t>
  </si>
  <si>
    <t>안전한 노인/장애인 여가·복지 시설 환경 구축</t>
  </si>
  <si>
    <t>c2</t>
  </si>
  <si>
    <t>사람과 반려동물이 상호 안전하고 쾌적하게 즐길 수 있는 환경 구축 및 지원</t>
  </si>
  <si>
    <t>전 세대가 장애 유무와 관계없이 모두가 이용할 수 있는 사람 위주의 친화적인 생활기반 조성</t>
  </si>
  <si>
    <t>신인동</t>
  </si>
  <si>
    <t>인동 국민체육센터 진입로 확보 및 공영주차장 건립</t>
  </si>
  <si>
    <t>신인동 행정복합문화센터 건립</t>
  </si>
  <si>
    <t>인동 3.1독립 만세 역사 광장 활성화 방안 마련</t>
  </si>
  <si>
    <t>신흥동 이스트시티 2단지 주민 커뮤니티센터 지원 및 활성화</t>
  </si>
  <si>
    <t>어진·신흥마을 철로변 공원 안전 및 편의시설 확충 / 철도소음 저감시설 방안 고도화</t>
  </si>
  <si>
    <t>효동</t>
  </si>
  <si>
    <t>원도심 교육 환경개선 용역을 통한 천동중학교 신설 등 교육여건 개선</t>
  </si>
  <si>
    <t>천동-가오동-효동 문화 체육시설 확충</t>
  </si>
  <si>
    <t>가오동 골목형 상점가 주차장 조기 조성</t>
  </si>
  <si>
    <t>가오동1구역(가오주공)·가오동2구역(천동주공) 재건축 사업 신속 추진</t>
  </si>
  <si>
    <t>대전천 인근 주민 편의시설(체육시설 포함) 확충</t>
  </si>
  <si>
    <t>삼성동</t>
  </si>
  <si>
    <t>삼성 4구역-삼성동 가로주택정비 사업 신속 추진</t>
  </si>
  <si>
    <t>삼성 1구역 재건축 – 삼성 1·2·3·5구역 재개발사업 신속추진</t>
  </si>
  <si>
    <t>삼성 보건지소 부지 내 복합문화센터 건립 및 공영주차장 건립</t>
  </si>
  <si>
    <t>삼성동 대전선 철로변 정비 및 도심 숲 조성, 주민 편의시설 확충</t>
  </si>
  <si>
    <t>솔랑마을아파트 앞 오거리 신호체계 개선</t>
  </si>
  <si>
    <t>f3</t>
  </si>
  <si>
    <t>산내동</t>
  </si>
  <si>
    <t>오투그란데~산내초 구간 지중화 사업을 통한 안전보행로 확보 및 쾌적한 상권 조성</t>
  </si>
  <si>
    <t>산내동 행정복지센터 규모 확대</t>
  </si>
  <si>
    <t>이사동-대별동 소방도로 개설 및 오수관로 사업 추진</t>
  </si>
  <si>
    <t>산내동 복합체육시설 조성(수영장 등), 공영주차장 건립 / 도시가스 공급 확대 추진</t>
  </si>
  <si>
    <t>산내동 복합체육시설 조성(수영장 등), 공영주차장 건립</t>
  </si>
  <si>
    <t>도시가스 공급 확대 추진</t>
  </si>
  <si>
    <t>낭월 ~ 만인산 안전보행로 및 자전거 도로 조성을 통한 여가 환경 개선</t>
  </si>
  <si>
    <t>중앙동</t>
  </si>
  <si>
    <t>대전역세권 내 중앙동 행정복합센터 건립</t>
  </si>
  <si>
    <t>중앙 1구역·소제구역 주거환경개선사업·쪽방촌 공공주택사업·신안1재개발사업 신속 추진</t>
  </si>
  <si>
    <t>복합 2구역 사업·도심 융합 특구·환승센터 사업 신속 추진</t>
  </si>
  <si>
    <t>대동천인근 선 공영주차장 건립 &gt; 후 대동천 정비 사업 추진</t>
  </si>
  <si>
    <t>소제 중앙공원·신안 2역사공원 조기 조성</t>
  </si>
  <si>
    <t>홍도동</t>
  </si>
  <si>
    <t>홍도 2구역 재건축 사업 신속 추진</t>
  </si>
  <si>
    <t>홍도시장 대학가 특성 미래형 전통시장으로 현대화 사업</t>
  </si>
  <si>
    <t>신탄진 옛길 전신주 지중화 사업과 안전보행로 확보 등 도로개선</t>
  </si>
  <si>
    <t>시영아파트 포함 인근 가로주택정비 사업 추진</t>
  </si>
  <si>
    <t>홍도동 대전선 철로변 정비 및 도심 숲 조성, 주민 편의시설 확충</t>
  </si>
  <si>
    <t>국민의 힘 동구의원 오관영</t>
  </si>
  <si>
    <t>삼성동 보건지소 내 종합복지관 건립 추진</t>
  </si>
  <si>
    <t>삼성동 공영주차장 및 작은 체육관 건립</t>
  </si>
  <si>
    <t>대전천 친수구역 조성으로 도심 캠핑장 추진</t>
  </si>
  <si>
    <t>역전시장 시설의 현대화</t>
  </si>
  <si>
    <t>중앙시장 대형버스 주차장 건립 추진</t>
  </si>
  <si>
    <t>소제지구 주거환경 개선사업 조기착공 추진</t>
  </si>
  <si>
    <t>대전역 일원 공공주택지구 조기착공 추진</t>
  </si>
  <si>
    <t>홍도동 상점가 고객지원센터 및 화장실 건립</t>
  </si>
  <si>
    <t>도시재생 및 가로주택사업 조기착공 추진</t>
  </si>
  <si>
    <t>소공원 및 공영주차장 건립 추진</t>
  </si>
  <si>
    <t>주택 밀집 지역 공영주차장 건립 추진</t>
  </si>
  <si>
    <t>가오동 게이트볼장 신설</t>
  </si>
  <si>
    <t>천동중학교 신설 추진</t>
  </si>
  <si>
    <t>국제화센터 재개관 추진</t>
  </si>
  <si>
    <t>3·16만세운동기념 보훈공원 조성 지원</t>
  </si>
  <si>
    <t>인동시장 공영주차장 건립 추진</t>
  </si>
  <si>
    <t>경로당 및 어르신 건강을 위한 운동시설 확충</t>
  </si>
  <si>
    <t>오투그란데-남대전장례식장 대별교 신설</t>
  </si>
  <si>
    <t>산내동 종합복지관 및 체육관 건립 추진</t>
  </si>
  <si>
    <t>산내동 관내 하천변 화장실 건립 추진</t>
  </si>
  <si>
    <t>가오동·상권</t>
  </si>
  <si>
    <t>가오동 홈플러스 주변 공영주차장 확보 및 지역상권 활성화</t>
  </si>
  <si>
    <t>안전환경</t>
  </si>
  <si>
    <t>여성, 어린이, 노약자 등 안전귀가길 조성 (CCTV 추가 설치 등 범죄 없는 안전마을)</t>
  </si>
  <si>
    <t>복지·환경</t>
  </si>
  <si>
    <t>천동중학교(가칭) 설립 및 영재학교 유치</t>
  </si>
  <si>
    <t>더불어민주당 동구의원 이재규</t>
  </si>
  <si>
    <t>철도문화역사특별지구 조성(철도박물관, 소제동 관사촌, 대동천)</t>
  </si>
  <si>
    <t>소제지구 주거환경개선사업 조기 착공 지원</t>
  </si>
  <si>
    <t>중앙동 행복복지센터 신축 지원</t>
  </si>
  <si>
    <t>삼성동 종합복지관 건립 지원</t>
  </si>
  <si>
    <t>삼성4구역 - 삼성동 가로주택정비사업 신속 추진</t>
  </si>
  <si>
    <t>삼성1구역 재건축 – 삼성1·2·3·5구역 재개발사업 신속 추진</t>
  </si>
  <si>
    <t>홍도2구역 재건축사업 신속 추진</t>
  </si>
  <si>
    <t>홍도동 상가 일대 공영주차장 조성 추진 지원</t>
  </si>
  <si>
    <t>신탄진 옛길 전신주 지중화사업과 안전보행로 확보 등 도로개선</t>
  </si>
  <si>
    <t>천동중학교 신설</t>
  </si>
  <si>
    <t>가오동 제2시립도서관 설립</t>
  </si>
  <si>
    <t>가오동 신도시 일원 공영주차장 조성 추진 지원</t>
  </si>
  <si>
    <t>오투그란데 면허시험장 앞 교량 설치</t>
  </si>
  <si>
    <t>산내동 복합체육시설 조성 및 공영주차장 건립</t>
  </si>
  <si>
    <t>낭월동 인근 도서관 건립 지원</t>
  </si>
  <si>
    <t>인동국민체육센터 진입로 확보 및 공영주차장 건립</t>
  </si>
  <si>
    <t>어진·신흥마을 철로변 공원 안전 및 편의시설 확충</t>
  </si>
  <si>
    <t>인재양성</t>
  </si>
  <si>
    <t>대전 동구를 인재 양성 코딩교육의 메카로 - 동구주민 누구나 무료 코딩교육지원(기본코딩)</t>
  </si>
  <si>
    <t>초·중등코딩, 방과후코딩, 코딩캠프, 코딩지도자양성 등</t>
  </si>
  <si>
    <t>취업코딩, 이직코딩 등 전문코딩, 취미코딩 등</t>
  </si>
  <si>
    <t>국민의 힘 동구의원 박철용</t>
  </si>
  <si>
    <t>자양동</t>
  </si>
  <si>
    <t>복합문화공간 북카페도서관 설립</t>
  </si>
  <si>
    <t>트램구간 우회도로 개설 (대동 5가 ~ 대주파크빌)</t>
  </si>
  <si>
    <t>대학로 인근 공영주차장 확충</t>
  </si>
  <si>
    <t>스마트 도서관을 비롯한 청소년 문화공간 개설</t>
  </si>
  <si>
    <t>대학로 육성 종합대책 추진</t>
  </si>
  <si>
    <t>자양동 공영주차장 조기 완공</t>
  </si>
  <si>
    <t>대동</t>
  </si>
  <si>
    <t>대동천주변 수목원 수준의 휴식공간 조성</t>
  </si>
  <si>
    <t>주거환경개선사업(대동2지구) 조기 마무리</t>
  </si>
  <si>
    <t>대동 4·8구역 재개발 추진</t>
  </si>
  <si>
    <t>대동교~대동5가 도로확장(트램 개통시 혼잡)</t>
  </si>
  <si>
    <t>하늘공원 접근도로 정비 및 주차시설 확충</t>
  </si>
  <si>
    <t>대동천 인근 근린공원(공연장, 스케이트장)</t>
  </si>
  <si>
    <t>용운동</t>
  </si>
  <si>
    <t>용운로 도로확장 추진(용방마을~행복센터)</t>
  </si>
  <si>
    <t>용운동 등 하수관로 분류화사업 조기 마무리</t>
  </si>
  <si>
    <t>용운시장 활성화 : 이용시민 보행여건 개선 및 아케이드 재시공</t>
  </si>
  <si>
    <t>용운동 공영주차장(주차타워) 조기 완공</t>
  </si>
  <si>
    <t>대청동</t>
  </si>
  <si>
    <t>육교 개설(관광지원화 가능한 탑정호식 현수교)</t>
  </si>
  <si>
    <t>주거지역 및 취락지역 GB 조정</t>
  </si>
  <si>
    <t>숙박, 음식업, 캠핑장 등 규제완화 추진(상수원 보호구역 해제노력)</t>
  </si>
  <si>
    <t>판암1동</t>
  </si>
  <si>
    <t>소정지하차도 ~ 세천공원 철로변 도로개설</t>
  </si>
  <si>
    <t>은어송지하차도 ~ 삼성그린코아 도로 확장 추진</t>
  </si>
  <si>
    <t>삼정동70번지~169번지 철도변 연결도로 개설</t>
  </si>
  <si>
    <t>판암동 141-1~삼정동 420-1번지 도로 확장</t>
  </si>
  <si>
    <t>판암동 341-1번지 주변 도심공원 조성</t>
  </si>
  <si>
    <t>판암2동</t>
  </si>
  <si>
    <t>판암근린공원 내 파크골프장 개설</t>
  </si>
  <si>
    <t>청소년 문화예술 거점센터 조성</t>
  </si>
  <si>
    <t>더불어민주당 동구의원 정용</t>
  </si>
  <si>
    <t>동구지역 발전</t>
  </si>
  <si>
    <t>재개발, 재건축, 주거환경개선사업 등 적극 추진</t>
  </si>
  <si>
    <t>대학생·청년·신혼부부의 주거비 부담 완화를 위한 행복주택 등 청년주거 확대</t>
  </si>
  <si>
    <t>안전하고 쾌적하며 발전되는 혁신도시 추진</t>
  </si>
  <si>
    <t>지역주민 안전</t>
  </si>
  <si>
    <t>여성근로자 등 야간 안전 귀가를 위한 안심귀가 조례</t>
  </si>
  <si>
    <t>아동보호(범죄, 가정폭력 예방) 및 안전 관련 조례</t>
  </si>
  <si>
    <t>어린이보호구역(어린이집, 유치원 등) 및 낙후지역 가로등, CCTV 설치 등 안전시설 확대</t>
  </si>
  <si>
    <t>주민복지향상</t>
  </si>
  <si>
    <t>사회적 약자 및 소외계층에 대한 전문적인 복지 정책 마련</t>
  </si>
  <si>
    <t>c4</t>
  </si>
  <si>
    <t>아동·청소년, 여성, 장애인, 어르신 관련 복지기관 활성화 지원</t>
  </si>
  <si>
    <t>교육환경</t>
  </si>
  <si>
    <t>안전한 학교생활을 위한 안전지원 조례 마련</t>
  </si>
  <si>
    <t>g4</t>
  </si>
  <si>
    <t>학교폭력 예방 정책 마련</t>
  </si>
  <si>
    <t>초·중·고등학교 교육환경개선 지원 및 정책 강화</t>
  </si>
  <si>
    <t>공동체 복원</t>
  </si>
  <si>
    <t>작은도서관, 커뮤니티센터 활성화 등 마을공동체 복원 지원</t>
  </si>
  <si>
    <t>문화적 소외감을 줄이기 위한 문화예술단체 활성화 지원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</si>
</sst>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1">
    <font>
      <sz val="11.0"/>
      <color theme="1"/>
      <name val="Calibri"/>
      <scheme val="minor"/>
    </font>
    <font>
      <b/>
      <sz val="13.0"/>
      <color theme="1"/>
      <name val="Arial"/>
    </font>
    <font>
      <sz val="11.0"/>
      <color rgb="FF000000"/>
      <name val="&quot;맑은 고딕&quot;"/>
    </font>
    <font>
      <b/>
      <sz val="12.0"/>
      <color theme="1"/>
      <name val="Arial"/>
    </font>
    <font>
      <color theme="1"/>
      <name val="Arial"/>
    </font>
    <font>
      <b/>
      <sz val="11.0"/>
      <color theme="1"/>
      <name val="Arial"/>
    </font>
    <font>
      <sz val="11.0"/>
      <color theme="1"/>
      <name val="Arial"/>
    </font>
    <font/>
    <font>
      <color theme="1"/>
      <name val="Calibri"/>
      <scheme val="minor"/>
    </font>
    <font>
      <b/>
      <color rgb="FF000000"/>
      <name val="'Gothic A1'"/>
    </font>
    <font>
      <color rgb="FF000000"/>
      <name val="'Gothic A1'"/>
    </font>
  </fonts>
  <fills count="3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</fills>
  <borders count="9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left style="thin">
        <color rgb="FF000000"/>
      </left>
    </border>
  </borders>
  <cellStyleXfs count="1">
    <xf borderId="0" fillId="0" fontId="0" numFmtId="0" applyAlignment="1" applyFont="1"/>
  </cellStyleXfs>
  <cellXfs count="54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readingOrder="0" shrinkToFit="0" vertical="bottom" wrapText="0"/>
    </xf>
    <xf borderId="0" fillId="2" fontId="2" numFmtId="0" xfId="0" applyAlignment="1" applyFont="1">
      <alignment shrinkToFit="0" vertical="bottom" wrapText="0"/>
    </xf>
    <xf borderId="0" fillId="2" fontId="3" numFmtId="0" xfId="0" applyAlignment="1" applyFont="1">
      <alignment horizontal="center" readingOrder="0" shrinkToFit="0" vertical="bottom" wrapText="0"/>
    </xf>
    <xf borderId="0" fillId="2" fontId="4" numFmtId="0" xfId="0" applyAlignment="1" applyFont="1">
      <alignment horizontal="center" readingOrder="0" vertical="bottom"/>
    </xf>
    <xf borderId="0" fillId="2" fontId="4" numFmtId="0" xfId="0" applyAlignment="1" applyFont="1">
      <alignment horizontal="left" readingOrder="0" vertical="bottom"/>
    </xf>
    <xf borderId="0" fillId="2" fontId="4" numFmtId="0" xfId="0" applyAlignment="1" applyFont="1">
      <alignment horizontal="center" readingOrder="0" shrinkToFit="0" vertical="bottom" wrapText="0"/>
    </xf>
    <xf borderId="0" fillId="2" fontId="5" numFmtId="0" xfId="0" applyAlignment="1" applyFont="1">
      <alignment horizontal="center" readingOrder="0" vertical="bottom"/>
    </xf>
    <xf borderId="0" fillId="2" fontId="6" numFmtId="0" xfId="0" applyAlignment="1" applyFont="1">
      <alignment horizontal="center" readingOrder="0" shrinkToFit="0" vertical="bottom" wrapText="0"/>
    </xf>
    <xf borderId="0" fillId="2" fontId="5" numFmtId="0" xfId="0" applyAlignment="1" applyFont="1">
      <alignment horizontal="center" readingOrder="0" shrinkToFit="0" vertical="bottom" wrapText="0"/>
    </xf>
    <xf quotePrefix="1" borderId="0" fillId="2" fontId="4" numFmtId="0" xfId="0" applyAlignment="1" applyFont="1">
      <alignment horizontal="left" readingOrder="0" vertical="bottom"/>
    </xf>
    <xf borderId="0" fillId="0" fontId="1" numFmtId="0" xfId="0" applyAlignment="1" applyFont="1">
      <alignment horizontal="center" readingOrder="0"/>
    </xf>
    <xf borderId="0" fillId="0" fontId="1" numFmtId="0" xfId="0" applyAlignment="1" applyFont="1">
      <alignment horizontal="center"/>
    </xf>
    <xf borderId="0" fillId="0" fontId="3" numFmtId="0" xfId="0" applyAlignment="1" applyFont="1">
      <alignment horizontal="center"/>
    </xf>
    <xf borderId="0" fillId="2" fontId="6" numFmtId="0" xfId="0" applyAlignment="1" applyFont="1">
      <alignment horizontal="center" shrinkToFit="0" wrapText="1"/>
    </xf>
    <xf borderId="0" fillId="2" fontId="6" numFmtId="0" xfId="0" applyAlignment="1" applyFont="1">
      <alignment horizontal="left" shrinkToFit="0" wrapText="1"/>
    </xf>
    <xf borderId="0" fillId="2" fontId="6" numFmtId="0" xfId="0" applyAlignment="1" applyFont="1">
      <alignment horizontal="center"/>
    </xf>
    <xf borderId="0" fillId="2" fontId="0" numFmtId="0" xfId="0" applyFont="1"/>
    <xf borderId="0" fillId="2" fontId="6" numFmtId="0" xfId="0" applyAlignment="1" applyFont="1">
      <alignment horizontal="center" readingOrder="0"/>
    </xf>
    <xf borderId="0" fillId="2" fontId="5" numFmtId="0" xfId="0" applyAlignment="1" applyFont="1">
      <alignment horizontal="center" shrinkToFit="0" wrapText="1"/>
    </xf>
    <xf borderId="0" fillId="2" fontId="5" numFmtId="0" xfId="0" applyAlignment="1" applyFont="1">
      <alignment horizontal="center"/>
    </xf>
    <xf borderId="0" fillId="2" fontId="6" numFmtId="0" xfId="0" applyAlignment="1" applyFont="1">
      <alignment horizontal="left" readingOrder="0" shrinkToFit="0" wrapText="1"/>
    </xf>
    <xf borderId="1" fillId="0" fontId="1" numFmtId="0" xfId="0" applyAlignment="1" applyBorder="1" applyFont="1">
      <alignment horizontal="center" readingOrder="0"/>
    </xf>
    <xf borderId="2" fillId="0" fontId="7" numFmtId="0" xfId="0" applyBorder="1" applyFont="1"/>
    <xf borderId="3" fillId="0" fontId="7" numFmtId="0" xfId="0" applyBorder="1" applyFont="1"/>
    <xf borderId="4" fillId="0" fontId="8" numFmtId="0" xfId="0" applyBorder="1" applyFont="1"/>
    <xf borderId="4" fillId="0" fontId="1" numFmtId="0" xfId="0" applyAlignment="1" applyBorder="1" applyFont="1">
      <alignment horizontal="center"/>
    </xf>
    <xf borderId="4" fillId="0" fontId="3" numFmtId="0" xfId="0" applyAlignment="1" applyBorder="1" applyFont="1">
      <alignment horizontal="center"/>
    </xf>
    <xf borderId="4" fillId="2" fontId="6" numFmtId="0" xfId="0" applyAlignment="1" applyBorder="1" applyFont="1">
      <alignment horizontal="center" shrinkToFit="0" wrapText="1"/>
    </xf>
    <xf borderId="4" fillId="2" fontId="6" numFmtId="0" xfId="0" applyAlignment="1" applyBorder="1" applyFont="1">
      <alignment horizontal="left" shrinkToFit="0" wrapText="1"/>
    </xf>
    <xf borderId="4" fillId="2" fontId="6" numFmtId="0" xfId="0" applyAlignment="1" applyBorder="1" applyFont="1">
      <alignment horizontal="center" readingOrder="0"/>
    </xf>
    <xf borderId="4" fillId="2" fontId="6" numFmtId="0" xfId="0" applyAlignment="1" applyBorder="1" applyFont="1">
      <alignment horizontal="center"/>
    </xf>
    <xf borderId="4" fillId="2" fontId="0" numFmtId="0" xfId="0" applyBorder="1" applyFont="1"/>
    <xf borderId="4" fillId="2" fontId="5" numFmtId="0" xfId="0" applyAlignment="1" applyBorder="1" applyFont="1">
      <alignment horizontal="center" shrinkToFit="0" wrapText="1"/>
    </xf>
    <xf borderId="1" fillId="2" fontId="6" numFmtId="0" xfId="0" applyAlignment="1" applyBorder="1" applyFont="1">
      <alignment horizontal="center"/>
    </xf>
    <xf borderId="1" fillId="2" fontId="5" numFmtId="0" xfId="0" applyAlignment="1" applyBorder="1" applyFont="1">
      <alignment horizontal="center"/>
    </xf>
    <xf borderId="5" fillId="2" fontId="5" numFmtId="0" xfId="0" applyAlignment="1" applyBorder="1" applyFont="1">
      <alignment horizontal="center"/>
    </xf>
    <xf borderId="4" fillId="2" fontId="5" numFmtId="0" xfId="0" applyAlignment="1" applyBorder="1" applyFont="1">
      <alignment horizontal="center"/>
    </xf>
    <xf borderId="6" fillId="2" fontId="0" numFmtId="0" xfId="0" applyBorder="1" applyFont="1"/>
    <xf borderId="7" fillId="2" fontId="0" numFmtId="0" xfId="0" applyBorder="1" applyFont="1"/>
    <xf borderId="8" fillId="2" fontId="0" numFmtId="0" xfId="0" applyBorder="1" applyFont="1"/>
    <xf borderId="1" fillId="2" fontId="0" numFmtId="0" xfId="0" applyBorder="1" applyFont="1"/>
    <xf borderId="1" fillId="2" fontId="1" numFmtId="0" xfId="0" applyAlignment="1" applyBorder="1" applyFont="1">
      <alignment horizontal="center" readingOrder="0"/>
    </xf>
    <xf borderId="4" fillId="2" fontId="8" numFmtId="0" xfId="0" applyBorder="1" applyFont="1"/>
    <xf borderId="4" fillId="2" fontId="1" numFmtId="0" xfId="0" applyAlignment="1" applyBorder="1" applyFont="1">
      <alignment horizontal="center"/>
    </xf>
    <xf borderId="4" fillId="2" fontId="3" numFmtId="0" xfId="0" applyAlignment="1" applyBorder="1" applyFont="1">
      <alignment horizontal="center"/>
    </xf>
    <xf borderId="5" fillId="2" fontId="6" numFmtId="0" xfId="0" applyAlignment="1" applyBorder="1" applyFont="1">
      <alignment horizontal="center"/>
    </xf>
    <xf borderId="6" fillId="2" fontId="6" numFmtId="0" xfId="0" applyAlignment="1" applyBorder="1" applyFont="1">
      <alignment horizontal="center"/>
    </xf>
    <xf borderId="0" fillId="0" fontId="0" numFmtId="0" xfId="0" applyFont="1"/>
    <xf borderId="0" fillId="0" fontId="5" numFmtId="0" xfId="0" applyAlignment="1" applyFont="1">
      <alignment horizontal="center" shrinkToFit="0" wrapText="1"/>
    </xf>
    <xf borderId="0" fillId="0" fontId="6" numFmtId="0" xfId="0" applyAlignment="1" applyFont="1">
      <alignment horizontal="center"/>
    </xf>
    <xf borderId="0" fillId="0" fontId="5" numFmtId="0" xfId="0" applyAlignment="1" applyFont="1">
      <alignment horizontal="center"/>
    </xf>
    <xf borderId="0" fillId="0" fontId="9" numFmtId="0" xfId="0" applyAlignment="1" applyFont="1">
      <alignment horizontal="center" readingOrder="0" shrinkToFit="0" wrapText="1"/>
    </xf>
    <xf borderId="0" fillId="0" fontId="10" numFmtId="0" xfId="0" applyAlignment="1" applyFont="1">
      <alignment horizontal="center" readingOrder="0" shrinkToFit="0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11" Type="http://schemas.openxmlformats.org/officeDocument/2006/relationships/worksheet" Target="worksheets/sheet7.xml"/><Relationship Id="rId10" Type="http://schemas.openxmlformats.org/officeDocument/2006/relationships/worksheet" Target="worksheets/sheet6.xml"/><Relationship Id="rId9" Type="http://schemas.openxmlformats.org/officeDocument/2006/relationships/worksheet" Target="worksheets/sheet5.xml"/><Relationship Id="rId5" Type="http://schemas.openxmlformats.org/officeDocument/2006/relationships/worksheet" Target="worksheets/sheet1.xml"/><Relationship Id="rId6" Type="http://schemas.openxmlformats.org/officeDocument/2006/relationships/worksheet" Target="worksheets/sheet2.xml"/><Relationship Id="rId7" Type="http://schemas.openxmlformats.org/officeDocument/2006/relationships/worksheet" Target="worksheets/sheet3.xml"/><Relationship Id="rId8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0"/>
  <cols>
    <col customWidth="1" min="2" max="2" width="84.29"/>
  </cols>
  <sheetData>
    <row r="1">
      <c r="A1" s="1" t="s">
        <v>0</v>
      </c>
      <c r="H1" s="2"/>
      <c r="I1" s="2"/>
      <c r="J1" s="2"/>
      <c r="K1" s="2"/>
      <c r="L1" s="2"/>
      <c r="M1" s="2"/>
      <c r="N1" s="2"/>
      <c r="O1" s="2"/>
      <c r="P1" s="2"/>
    </row>
    <row r="2">
      <c r="A2" s="1" t="s">
        <v>1</v>
      </c>
      <c r="B2" s="1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2"/>
      <c r="I2" s="2"/>
      <c r="J2" s="2"/>
      <c r="K2" s="2"/>
      <c r="L2" s="2"/>
      <c r="M2" s="2"/>
      <c r="N2" s="2"/>
      <c r="O2" s="2"/>
      <c r="P2" s="2"/>
    </row>
    <row r="3">
      <c r="A3" s="4" t="s">
        <v>8</v>
      </c>
      <c r="B3" s="5" t="s">
        <v>9</v>
      </c>
      <c r="C3" s="6" t="s">
        <v>10</v>
      </c>
      <c r="D3" s="6" t="s">
        <v>11</v>
      </c>
      <c r="E3" s="6" t="s">
        <v>11</v>
      </c>
      <c r="F3" s="6" t="s">
        <v>11</v>
      </c>
      <c r="G3" s="6" t="s">
        <v>11</v>
      </c>
      <c r="H3" s="2"/>
      <c r="I3" s="2"/>
      <c r="J3" s="2"/>
      <c r="K3" s="2"/>
      <c r="L3" s="2"/>
      <c r="M3" s="2"/>
      <c r="N3" s="2"/>
      <c r="O3" s="2"/>
      <c r="P3" s="2"/>
    </row>
    <row r="4">
      <c r="A4" s="4" t="s">
        <v>8</v>
      </c>
      <c r="B4" s="5" t="s">
        <v>12</v>
      </c>
      <c r="C4" s="6" t="s">
        <v>10</v>
      </c>
      <c r="D4" s="6" t="s">
        <v>11</v>
      </c>
      <c r="E4" s="6" t="s">
        <v>11</v>
      </c>
      <c r="F4" s="6" t="s">
        <v>11</v>
      </c>
      <c r="G4" s="6" t="s">
        <v>11</v>
      </c>
      <c r="H4" s="2"/>
      <c r="I4" s="2"/>
      <c r="J4" s="2"/>
      <c r="K4" s="2"/>
      <c r="L4" s="2"/>
      <c r="M4" s="2"/>
      <c r="N4" s="2"/>
      <c r="O4" s="2"/>
      <c r="P4" s="2"/>
    </row>
    <row r="5">
      <c r="A5" s="4" t="s">
        <v>8</v>
      </c>
      <c r="B5" s="5" t="s">
        <v>13</v>
      </c>
      <c r="C5" s="6" t="s">
        <v>14</v>
      </c>
      <c r="D5" s="6" t="s">
        <v>11</v>
      </c>
      <c r="E5" s="6" t="s">
        <v>11</v>
      </c>
      <c r="F5" s="6" t="s">
        <v>11</v>
      </c>
      <c r="G5" s="6" t="s">
        <v>11</v>
      </c>
      <c r="H5" s="7" t="s">
        <v>15</v>
      </c>
      <c r="I5" s="7" t="s">
        <v>16</v>
      </c>
      <c r="J5" s="7" t="s">
        <v>17</v>
      </c>
      <c r="K5" s="7" t="s">
        <v>16</v>
      </c>
      <c r="L5" s="7" t="s">
        <v>18</v>
      </c>
      <c r="M5" s="7" t="s">
        <v>16</v>
      </c>
      <c r="N5" s="7" t="s">
        <v>19</v>
      </c>
      <c r="O5" s="7" t="s">
        <v>16</v>
      </c>
      <c r="P5" s="7" t="s">
        <v>20</v>
      </c>
    </row>
    <row r="6">
      <c r="A6" s="4" t="s">
        <v>8</v>
      </c>
      <c r="B6" s="5" t="s">
        <v>21</v>
      </c>
      <c r="C6" s="6" t="s">
        <v>22</v>
      </c>
      <c r="D6" s="6" t="s">
        <v>11</v>
      </c>
      <c r="E6" s="6" t="s">
        <v>11</v>
      </c>
      <c r="F6" s="6" t="s">
        <v>11</v>
      </c>
      <c r="G6" s="6" t="s">
        <v>11</v>
      </c>
      <c r="H6" s="8" t="s">
        <v>23</v>
      </c>
      <c r="I6" s="8">
        <v>5.0</v>
      </c>
      <c r="J6" s="8" t="s">
        <v>24</v>
      </c>
      <c r="K6" s="8">
        <v>0.0</v>
      </c>
      <c r="L6" s="8" t="s">
        <v>25</v>
      </c>
      <c r="M6" s="8">
        <v>3.0</v>
      </c>
      <c r="N6" s="8" t="s">
        <v>26</v>
      </c>
      <c r="O6" s="8">
        <v>0.0</v>
      </c>
      <c r="P6" s="8">
        <v>8.0</v>
      </c>
    </row>
    <row r="7">
      <c r="A7" s="4" t="s">
        <v>27</v>
      </c>
      <c r="B7" s="5" t="s">
        <v>28</v>
      </c>
      <c r="C7" s="6" t="s">
        <v>29</v>
      </c>
      <c r="D7" s="6" t="s">
        <v>11</v>
      </c>
      <c r="E7" s="6" t="s">
        <v>11</v>
      </c>
      <c r="F7" s="6" t="s">
        <v>11</v>
      </c>
      <c r="G7" s="6" t="s">
        <v>11</v>
      </c>
      <c r="H7" s="8" t="s">
        <v>30</v>
      </c>
      <c r="I7" s="8">
        <v>12.0</v>
      </c>
      <c r="J7" s="8" t="s">
        <v>31</v>
      </c>
      <c r="K7" s="8">
        <v>2.0</v>
      </c>
      <c r="L7" s="8" t="s">
        <v>32</v>
      </c>
      <c r="M7" s="8">
        <v>7.0</v>
      </c>
      <c r="N7" s="8" t="s">
        <v>33</v>
      </c>
      <c r="O7" s="8">
        <v>0.0</v>
      </c>
      <c r="P7" s="8">
        <v>21.0</v>
      </c>
    </row>
    <row r="8">
      <c r="A8" s="4" t="s">
        <v>27</v>
      </c>
      <c r="B8" s="5" t="s">
        <v>34</v>
      </c>
      <c r="C8" s="6" t="s">
        <v>35</v>
      </c>
      <c r="D8" s="6" t="s">
        <v>11</v>
      </c>
      <c r="E8" s="6" t="s">
        <v>11</v>
      </c>
      <c r="F8" s="6" t="s">
        <v>11</v>
      </c>
      <c r="G8" s="6" t="s">
        <v>11</v>
      </c>
      <c r="H8" s="8" t="s">
        <v>36</v>
      </c>
      <c r="I8" s="8">
        <v>3.0</v>
      </c>
      <c r="J8" s="8" t="s">
        <v>37</v>
      </c>
      <c r="K8" s="8">
        <v>0.0</v>
      </c>
      <c r="L8" s="8" t="s">
        <v>38</v>
      </c>
      <c r="M8" s="8">
        <v>5.0</v>
      </c>
      <c r="N8" s="8" t="s">
        <v>39</v>
      </c>
      <c r="O8" s="8">
        <v>0.0</v>
      </c>
      <c r="P8" s="8">
        <v>8.0</v>
      </c>
    </row>
    <row r="9">
      <c r="A9" s="4" t="s">
        <v>27</v>
      </c>
      <c r="B9" s="5" t="s">
        <v>40</v>
      </c>
      <c r="C9" s="6" t="s">
        <v>41</v>
      </c>
      <c r="D9" s="6" t="s">
        <v>11</v>
      </c>
      <c r="E9" s="6" t="s">
        <v>11</v>
      </c>
      <c r="F9" s="6" t="s">
        <v>11</v>
      </c>
      <c r="G9" s="6" t="s">
        <v>11</v>
      </c>
      <c r="H9" s="8" t="s">
        <v>42</v>
      </c>
      <c r="I9" s="8">
        <v>1.0</v>
      </c>
      <c r="J9" s="8" t="s">
        <v>43</v>
      </c>
      <c r="K9" s="8">
        <v>1.0</v>
      </c>
      <c r="L9" s="8" t="s">
        <v>44</v>
      </c>
      <c r="M9" s="8">
        <v>1.0</v>
      </c>
      <c r="N9" s="8" t="s">
        <v>45</v>
      </c>
      <c r="O9" s="8">
        <v>0.0</v>
      </c>
      <c r="P9" s="8">
        <v>3.0</v>
      </c>
    </row>
    <row r="10">
      <c r="A10" s="4" t="s">
        <v>27</v>
      </c>
      <c r="B10" s="5" t="s">
        <v>46</v>
      </c>
      <c r="C10" s="6" t="s">
        <v>35</v>
      </c>
      <c r="D10" s="6" t="s">
        <v>11</v>
      </c>
      <c r="E10" s="6" t="s">
        <v>11</v>
      </c>
      <c r="F10" s="6" t="s">
        <v>11</v>
      </c>
      <c r="G10" s="6" t="s">
        <v>11</v>
      </c>
      <c r="H10" s="8" t="s">
        <v>47</v>
      </c>
      <c r="I10" s="8">
        <v>1.0</v>
      </c>
      <c r="J10" s="8" t="s">
        <v>48</v>
      </c>
      <c r="K10" s="8">
        <v>0.0</v>
      </c>
      <c r="L10" s="8" t="s">
        <v>49</v>
      </c>
      <c r="M10" s="8">
        <v>0.0</v>
      </c>
      <c r="N10" s="8" t="s">
        <v>50</v>
      </c>
      <c r="O10" s="8">
        <v>0.0</v>
      </c>
      <c r="P10" s="8">
        <v>1.0</v>
      </c>
    </row>
    <row r="11">
      <c r="A11" s="4" t="s">
        <v>51</v>
      </c>
      <c r="B11" s="5" t="s">
        <v>52</v>
      </c>
      <c r="C11" s="6" t="s">
        <v>53</v>
      </c>
      <c r="D11" s="6" t="s">
        <v>11</v>
      </c>
      <c r="E11" s="6" t="s">
        <v>11</v>
      </c>
      <c r="F11" s="6" t="s">
        <v>11</v>
      </c>
      <c r="G11" s="6" t="s">
        <v>11</v>
      </c>
      <c r="H11" s="8" t="s">
        <v>54</v>
      </c>
      <c r="I11" s="8">
        <v>8.0</v>
      </c>
      <c r="J11" s="8" t="s">
        <v>55</v>
      </c>
      <c r="K11" s="8">
        <v>1.0</v>
      </c>
      <c r="L11" s="8" t="s">
        <v>56</v>
      </c>
      <c r="M11" s="8">
        <v>0.0</v>
      </c>
      <c r="N11" s="8" t="s">
        <v>57</v>
      </c>
      <c r="O11" s="8">
        <v>0.0</v>
      </c>
      <c r="P11" s="8">
        <v>9.0</v>
      </c>
    </row>
    <row r="12">
      <c r="A12" s="4" t="s">
        <v>51</v>
      </c>
      <c r="B12" s="5" t="s">
        <v>58</v>
      </c>
      <c r="C12" s="6" t="s">
        <v>53</v>
      </c>
      <c r="D12" s="6" t="s">
        <v>11</v>
      </c>
      <c r="E12" s="6" t="s">
        <v>11</v>
      </c>
      <c r="F12" s="6" t="s">
        <v>11</v>
      </c>
      <c r="G12" s="6" t="s">
        <v>11</v>
      </c>
      <c r="H12" s="8" t="s">
        <v>59</v>
      </c>
      <c r="I12" s="8">
        <v>3.0</v>
      </c>
      <c r="J12" s="8" t="s">
        <v>60</v>
      </c>
      <c r="K12" s="8">
        <v>1.0</v>
      </c>
      <c r="L12" s="8" t="s">
        <v>61</v>
      </c>
      <c r="M12" s="8">
        <v>0.0</v>
      </c>
      <c r="N12" s="8" t="s">
        <v>62</v>
      </c>
      <c r="O12" s="8">
        <v>0.0</v>
      </c>
      <c r="P12" s="8">
        <v>4.0</v>
      </c>
    </row>
    <row r="13">
      <c r="A13" s="4" t="s">
        <v>51</v>
      </c>
      <c r="B13" s="5" t="s">
        <v>63</v>
      </c>
      <c r="C13" s="6" t="s">
        <v>53</v>
      </c>
      <c r="D13" s="6" t="s">
        <v>11</v>
      </c>
      <c r="E13" s="6" t="s">
        <v>11</v>
      </c>
      <c r="F13" s="6" t="s">
        <v>11</v>
      </c>
      <c r="G13" s="6" t="s">
        <v>11</v>
      </c>
      <c r="H13" s="8" t="s">
        <v>64</v>
      </c>
      <c r="I13" s="8">
        <v>2.0</v>
      </c>
      <c r="J13" s="8" t="s">
        <v>65</v>
      </c>
      <c r="K13" s="8">
        <v>10.0</v>
      </c>
      <c r="L13" s="8" t="s">
        <v>66</v>
      </c>
      <c r="M13" s="8">
        <v>5.0</v>
      </c>
      <c r="N13" s="8" t="s">
        <v>67</v>
      </c>
      <c r="O13" s="8">
        <v>0.0</v>
      </c>
      <c r="P13" s="8">
        <v>17.0</v>
      </c>
    </row>
    <row r="14">
      <c r="A14" s="4" t="s">
        <v>68</v>
      </c>
      <c r="B14" s="5" t="s">
        <v>69</v>
      </c>
      <c r="C14" s="6" t="s">
        <v>41</v>
      </c>
      <c r="D14" s="6" t="s">
        <v>11</v>
      </c>
      <c r="E14" s="6" t="s">
        <v>11</v>
      </c>
      <c r="F14" s="6" t="s">
        <v>11</v>
      </c>
      <c r="G14" s="6" t="s">
        <v>11</v>
      </c>
      <c r="H14" s="8" t="s">
        <v>70</v>
      </c>
      <c r="I14" s="8">
        <v>0.0</v>
      </c>
      <c r="J14" s="8" t="s">
        <v>71</v>
      </c>
      <c r="K14" s="8">
        <v>0.0</v>
      </c>
      <c r="L14" s="8" t="s">
        <v>72</v>
      </c>
      <c r="M14" s="8">
        <v>0.0</v>
      </c>
      <c r="N14" s="8" t="s">
        <v>73</v>
      </c>
      <c r="O14" s="8">
        <v>0.0</v>
      </c>
      <c r="P14" s="8">
        <v>0.0</v>
      </c>
    </row>
    <row r="15">
      <c r="A15" s="4" t="s">
        <v>68</v>
      </c>
      <c r="B15" s="5" t="s">
        <v>74</v>
      </c>
      <c r="C15" s="6" t="s">
        <v>41</v>
      </c>
      <c r="D15" s="6" t="s">
        <v>11</v>
      </c>
      <c r="E15" s="6" t="s">
        <v>11</v>
      </c>
      <c r="F15" s="6" t="s">
        <v>11</v>
      </c>
      <c r="G15" s="6" t="s">
        <v>11</v>
      </c>
      <c r="H15" s="8" t="s">
        <v>75</v>
      </c>
      <c r="I15" s="8">
        <v>0.0</v>
      </c>
      <c r="J15" s="8" t="s">
        <v>76</v>
      </c>
      <c r="K15" s="8">
        <v>0.0</v>
      </c>
      <c r="L15" s="8" t="s">
        <v>77</v>
      </c>
      <c r="M15" s="8">
        <v>0.0</v>
      </c>
      <c r="N15" s="8" t="s">
        <v>78</v>
      </c>
      <c r="O15" s="8">
        <v>0.0</v>
      </c>
      <c r="P15" s="8">
        <v>0.0</v>
      </c>
    </row>
    <row r="16">
      <c r="A16" s="4" t="s">
        <v>68</v>
      </c>
      <c r="B16" s="5" t="s">
        <v>79</v>
      </c>
      <c r="C16" s="6" t="s">
        <v>80</v>
      </c>
      <c r="D16" s="6" t="s">
        <v>11</v>
      </c>
      <c r="E16" s="6" t="s">
        <v>11</v>
      </c>
      <c r="F16" s="6" t="s">
        <v>11</v>
      </c>
      <c r="G16" s="6" t="s">
        <v>11</v>
      </c>
      <c r="H16" s="8" t="s">
        <v>81</v>
      </c>
      <c r="P16" s="8">
        <v>0.0</v>
      </c>
    </row>
    <row r="17">
      <c r="A17" s="4" t="s">
        <v>68</v>
      </c>
      <c r="B17" s="5" t="s">
        <v>82</v>
      </c>
      <c r="C17" s="6" t="s">
        <v>80</v>
      </c>
      <c r="D17" s="6" t="s">
        <v>11</v>
      </c>
      <c r="E17" s="6" t="s">
        <v>11</v>
      </c>
      <c r="F17" s="6" t="s">
        <v>11</v>
      </c>
      <c r="G17" s="6" t="s">
        <v>11</v>
      </c>
      <c r="H17" s="9" t="s">
        <v>83</v>
      </c>
      <c r="P17" s="9">
        <v>71.0</v>
      </c>
    </row>
    <row r="18">
      <c r="A18" s="4" t="s">
        <v>68</v>
      </c>
      <c r="B18" s="5" t="s">
        <v>84</v>
      </c>
      <c r="C18" s="6" t="s">
        <v>80</v>
      </c>
      <c r="D18" s="6" t="s">
        <v>11</v>
      </c>
      <c r="E18" s="6" t="s">
        <v>11</v>
      </c>
      <c r="F18" s="6" t="s">
        <v>11</v>
      </c>
      <c r="G18" s="6" t="s">
        <v>11</v>
      </c>
      <c r="H18" s="2"/>
      <c r="I18" s="9" t="s">
        <v>85</v>
      </c>
      <c r="J18" s="9" t="s">
        <v>86</v>
      </c>
      <c r="K18" s="2"/>
      <c r="L18" s="2"/>
      <c r="M18" s="2"/>
      <c r="N18" s="2"/>
      <c r="O18" s="2"/>
      <c r="P18" s="2"/>
    </row>
    <row r="19">
      <c r="A19" s="4" t="s">
        <v>87</v>
      </c>
      <c r="B19" s="5" t="s">
        <v>88</v>
      </c>
      <c r="C19" s="6" t="s">
        <v>41</v>
      </c>
      <c r="D19" s="6" t="s">
        <v>11</v>
      </c>
      <c r="E19" s="6" t="s">
        <v>11</v>
      </c>
      <c r="F19" s="6" t="s">
        <v>11</v>
      </c>
      <c r="G19" s="6" t="s">
        <v>11</v>
      </c>
      <c r="H19" s="8" t="s">
        <v>4</v>
      </c>
      <c r="I19" s="8">
        <v>0.0</v>
      </c>
      <c r="J19" s="8">
        <v>71.0</v>
      </c>
      <c r="K19" s="2"/>
      <c r="L19" s="2"/>
      <c r="M19" s="2"/>
      <c r="N19" s="2"/>
      <c r="O19" s="2"/>
      <c r="P19" s="2"/>
    </row>
    <row r="20">
      <c r="A20" s="4" t="s">
        <v>87</v>
      </c>
      <c r="B20" s="5" t="s">
        <v>89</v>
      </c>
      <c r="C20" s="6" t="s">
        <v>22</v>
      </c>
      <c r="D20" s="6" t="s">
        <v>11</v>
      </c>
      <c r="E20" s="6" t="s">
        <v>11</v>
      </c>
      <c r="F20" s="6" t="s">
        <v>11</v>
      </c>
      <c r="G20" s="6" t="s">
        <v>11</v>
      </c>
      <c r="H20" s="8" t="s">
        <v>5</v>
      </c>
      <c r="I20" s="8">
        <v>0.0</v>
      </c>
      <c r="J20" s="8">
        <v>71.0</v>
      </c>
      <c r="K20" s="2"/>
      <c r="L20" s="2"/>
      <c r="M20" s="2"/>
      <c r="N20" s="2"/>
      <c r="O20" s="2"/>
      <c r="P20" s="2"/>
    </row>
    <row r="21">
      <c r="A21" s="4" t="s">
        <v>87</v>
      </c>
      <c r="B21" s="5" t="s">
        <v>90</v>
      </c>
      <c r="C21" s="6" t="s">
        <v>91</v>
      </c>
      <c r="D21" s="6" t="s">
        <v>11</v>
      </c>
      <c r="E21" s="6" t="s">
        <v>11</v>
      </c>
      <c r="F21" s="6" t="s">
        <v>11</v>
      </c>
      <c r="G21" s="6" t="s">
        <v>11</v>
      </c>
      <c r="H21" s="8" t="s">
        <v>6</v>
      </c>
      <c r="I21" s="8">
        <v>0.0</v>
      </c>
      <c r="J21" s="8">
        <v>71.0</v>
      </c>
      <c r="K21" s="2"/>
      <c r="L21" s="2"/>
      <c r="M21" s="2"/>
      <c r="N21" s="2"/>
      <c r="O21" s="2"/>
      <c r="P21" s="2"/>
    </row>
    <row r="22">
      <c r="A22" s="4" t="s">
        <v>87</v>
      </c>
      <c r="B22" s="5" t="s">
        <v>92</v>
      </c>
      <c r="C22" s="6" t="s">
        <v>22</v>
      </c>
      <c r="D22" s="6" t="s">
        <v>11</v>
      </c>
      <c r="E22" s="6" t="s">
        <v>11</v>
      </c>
      <c r="F22" s="6" t="s">
        <v>11</v>
      </c>
      <c r="G22" s="6" t="s">
        <v>11</v>
      </c>
      <c r="H22" s="8" t="s">
        <v>7</v>
      </c>
      <c r="I22" s="8">
        <v>0.0</v>
      </c>
      <c r="J22" s="8">
        <v>71.0</v>
      </c>
      <c r="K22" s="2"/>
      <c r="L22" s="2"/>
      <c r="M22" s="2"/>
      <c r="N22" s="2"/>
      <c r="O22" s="2"/>
      <c r="P22" s="2"/>
    </row>
    <row r="23">
      <c r="A23" s="4" t="s">
        <v>87</v>
      </c>
      <c r="B23" s="5" t="s">
        <v>93</v>
      </c>
      <c r="C23" s="6" t="s">
        <v>94</v>
      </c>
      <c r="D23" s="6" t="s">
        <v>11</v>
      </c>
      <c r="E23" s="6" t="s">
        <v>11</v>
      </c>
      <c r="F23" s="6" t="s">
        <v>11</v>
      </c>
      <c r="G23" s="6" t="s">
        <v>11</v>
      </c>
      <c r="H23" s="2"/>
      <c r="I23" s="2"/>
      <c r="J23" s="2"/>
      <c r="K23" s="2"/>
      <c r="L23" s="2"/>
      <c r="M23" s="2"/>
      <c r="N23" s="2"/>
      <c r="O23" s="2"/>
      <c r="P23" s="2"/>
    </row>
    <row r="24">
      <c r="A24" s="4" t="s">
        <v>87</v>
      </c>
      <c r="B24" s="5" t="s">
        <v>95</v>
      </c>
      <c r="C24" s="6" t="s">
        <v>22</v>
      </c>
      <c r="D24" s="6" t="s">
        <v>11</v>
      </c>
      <c r="E24" s="6" t="s">
        <v>11</v>
      </c>
      <c r="F24" s="6" t="s">
        <v>11</v>
      </c>
      <c r="G24" s="6" t="s">
        <v>11</v>
      </c>
      <c r="H24" s="2"/>
      <c r="I24" s="2"/>
      <c r="J24" s="2"/>
      <c r="K24" s="2"/>
      <c r="L24" s="2"/>
      <c r="M24" s="2"/>
      <c r="N24" s="2"/>
      <c r="O24" s="2"/>
      <c r="P24" s="2"/>
    </row>
    <row r="25">
      <c r="A25" s="4" t="s">
        <v>96</v>
      </c>
      <c r="B25" s="10" t="s">
        <v>97</v>
      </c>
      <c r="C25" s="6" t="s">
        <v>53</v>
      </c>
      <c r="D25" s="6" t="s">
        <v>11</v>
      </c>
      <c r="E25" s="6" t="s">
        <v>11</v>
      </c>
      <c r="F25" s="6" t="s">
        <v>11</v>
      </c>
      <c r="G25" s="6" t="s">
        <v>11</v>
      </c>
      <c r="H25" s="2"/>
      <c r="I25" s="2"/>
      <c r="J25" s="2"/>
      <c r="K25" s="2"/>
      <c r="L25" s="2"/>
      <c r="M25" s="2"/>
      <c r="N25" s="2"/>
      <c r="O25" s="2"/>
      <c r="P25" s="2"/>
    </row>
    <row r="26">
      <c r="A26" s="4" t="s">
        <v>96</v>
      </c>
      <c r="B26" s="5" t="s">
        <v>98</v>
      </c>
      <c r="C26" s="6" t="s">
        <v>22</v>
      </c>
      <c r="D26" s="6" t="s">
        <v>11</v>
      </c>
      <c r="E26" s="6" t="s">
        <v>11</v>
      </c>
      <c r="F26" s="6" t="s">
        <v>11</v>
      </c>
      <c r="G26" s="6" t="s">
        <v>11</v>
      </c>
      <c r="H26" s="2"/>
      <c r="I26" s="2"/>
      <c r="J26" s="2"/>
      <c r="K26" s="2"/>
      <c r="L26" s="2"/>
      <c r="M26" s="2"/>
      <c r="N26" s="2"/>
      <c r="O26" s="2"/>
      <c r="P26" s="2"/>
    </row>
    <row r="27">
      <c r="A27" s="4" t="s">
        <v>96</v>
      </c>
      <c r="B27" s="5" t="s">
        <v>99</v>
      </c>
      <c r="C27" s="6" t="s">
        <v>53</v>
      </c>
      <c r="D27" s="6" t="s">
        <v>11</v>
      </c>
      <c r="E27" s="6" t="s">
        <v>11</v>
      </c>
      <c r="F27" s="6" t="s">
        <v>11</v>
      </c>
      <c r="G27" s="6" t="s">
        <v>11</v>
      </c>
      <c r="H27" s="2"/>
      <c r="I27" s="2"/>
      <c r="J27" s="2"/>
      <c r="K27" s="2"/>
      <c r="L27" s="2"/>
      <c r="M27" s="2"/>
      <c r="N27" s="2"/>
      <c r="O27" s="2"/>
      <c r="P27" s="2"/>
    </row>
    <row r="28">
      <c r="A28" s="4" t="s">
        <v>100</v>
      </c>
      <c r="B28" s="5" t="s">
        <v>101</v>
      </c>
      <c r="C28" s="6" t="s">
        <v>102</v>
      </c>
      <c r="D28" s="6" t="s">
        <v>11</v>
      </c>
      <c r="E28" s="6" t="s">
        <v>11</v>
      </c>
      <c r="F28" s="6" t="s">
        <v>11</v>
      </c>
      <c r="G28" s="6" t="s">
        <v>11</v>
      </c>
      <c r="H28" s="2"/>
      <c r="I28" s="2"/>
      <c r="J28" s="2"/>
      <c r="K28" s="2"/>
      <c r="L28" s="2"/>
      <c r="M28" s="2"/>
      <c r="N28" s="2"/>
      <c r="O28" s="2"/>
      <c r="P28" s="2"/>
    </row>
    <row r="29">
      <c r="A29" s="4" t="s">
        <v>100</v>
      </c>
      <c r="B29" s="5" t="s">
        <v>103</v>
      </c>
      <c r="C29" s="6" t="s">
        <v>41</v>
      </c>
      <c r="D29" s="6" t="s">
        <v>11</v>
      </c>
      <c r="E29" s="6" t="s">
        <v>11</v>
      </c>
      <c r="F29" s="6" t="s">
        <v>11</v>
      </c>
      <c r="G29" s="6" t="s">
        <v>11</v>
      </c>
      <c r="H29" s="2"/>
      <c r="I29" s="2"/>
      <c r="J29" s="2"/>
      <c r="K29" s="2"/>
      <c r="L29" s="2"/>
      <c r="M29" s="2"/>
      <c r="N29" s="2"/>
      <c r="O29" s="2"/>
      <c r="P29" s="2"/>
    </row>
    <row r="30">
      <c r="A30" s="4" t="s">
        <v>100</v>
      </c>
      <c r="B30" s="5" t="s">
        <v>104</v>
      </c>
      <c r="C30" s="6" t="s">
        <v>41</v>
      </c>
      <c r="D30" s="6" t="s">
        <v>11</v>
      </c>
      <c r="E30" s="6" t="s">
        <v>11</v>
      </c>
      <c r="F30" s="6" t="s">
        <v>11</v>
      </c>
      <c r="G30" s="6" t="s">
        <v>11</v>
      </c>
      <c r="H30" s="2"/>
      <c r="I30" s="2"/>
      <c r="J30" s="2"/>
      <c r="K30" s="2"/>
      <c r="L30" s="2"/>
      <c r="M30" s="2"/>
      <c r="N30" s="2"/>
      <c r="O30" s="2"/>
      <c r="P30" s="2"/>
    </row>
    <row r="31">
      <c r="A31" s="4" t="s">
        <v>100</v>
      </c>
      <c r="B31" s="5" t="s">
        <v>105</v>
      </c>
      <c r="C31" s="6" t="s">
        <v>80</v>
      </c>
      <c r="D31" s="6" t="s">
        <v>11</v>
      </c>
      <c r="E31" s="6" t="s">
        <v>11</v>
      </c>
      <c r="F31" s="6" t="s">
        <v>11</v>
      </c>
      <c r="G31" s="6" t="s">
        <v>11</v>
      </c>
      <c r="H31" s="2"/>
      <c r="I31" s="2"/>
      <c r="J31" s="2"/>
      <c r="K31" s="2"/>
      <c r="L31" s="2"/>
      <c r="M31" s="2"/>
      <c r="N31" s="2"/>
      <c r="O31" s="2"/>
      <c r="P31" s="2"/>
    </row>
    <row r="32">
      <c r="A32" s="4" t="s">
        <v>106</v>
      </c>
      <c r="B32" s="5" t="s">
        <v>107</v>
      </c>
      <c r="C32" s="6" t="s">
        <v>80</v>
      </c>
      <c r="D32" s="6" t="s">
        <v>11</v>
      </c>
      <c r="E32" s="6" t="s">
        <v>11</v>
      </c>
      <c r="F32" s="6" t="s">
        <v>11</v>
      </c>
      <c r="G32" s="6" t="s">
        <v>11</v>
      </c>
      <c r="H32" s="2"/>
      <c r="I32" s="2"/>
      <c r="J32" s="2"/>
      <c r="K32" s="2"/>
      <c r="L32" s="2"/>
      <c r="M32" s="2"/>
      <c r="N32" s="2"/>
      <c r="O32" s="2"/>
      <c r="P32" s="2"/>
    </row>
    <row r="33">
      <c r="A33" s="4" t="s">
        <v>108</v>
      </c>
      <c r="B33" s="5" t="s">
        <v>109</v>
      </c>
      <c r="C33" s="6" t="s">
        <v>10</v>
      </c>
      <c r="D33" s="6" t="s">
        <v>11</v>
      </c>
      <c r="E33" s="6" t="s">
        <v>11</v>
      </c>
      <c r="F33" s="6" t="s">
        <v>11</v>
      </c>
      <c r="G33" s="6" t="s">
        <v>11</v>
      </c>
      <c r="H33" s="2"/>
      <c r="I33" s="2"/>
      <c r="J33" s="2"/>
      <c r="K33" s="2"/>
      <c r="L33" s="2"/>
      <c r="M33" s="2"/>
      <c r="N33" s="2"/>
      <c r="O33" s="2"/>
      <c r="P33" s="2"/>
    </row>
    <row r="34">
      <c r="A34" s="4" t="s">
        <v>108</v>
      </c>
      <c r="B34" s="5" t="s">
        <v>110</v>
      </c>
      <c r="C34" s="6" t="s">
        <v>111</v>
      </c>
      <c r="D34" s="6" t="s">
        <v>11</v>
      </c>
      <c r="E34" s="6" t="s">
        <v>11</v>
      </c>
      <c r="F34" s="6" t="s">
        <v>11</v>
      </c>
      <c r="G34" s="6" t="s">
        <v>11</v>
      </c>
      <c r="H34" s="2"/>
      <c r="I34" s="2"/>
      <c r="J34" s="2"/>
      <c r="K34" s="2"/>
      <c r="L34" s="2"/>
      <c r="M34" s="2"/>
      <c r="N34" s="2"/>
      <c r="O34" s="2"/>
      <c r="P34" s="2"/>
    </row>
    <row r="35">
      <c r="A35" s="4" t="s">
        <v>108</v>
      </c>
      <c r="B35" s="5" t="s">
        <v>112</v>
      </c>
      <c r="C35" s="6" t="s">
        <v>111</v>
      </c>
      <c r="D35" s="6" t="s">
        <v>11</v>
      </c>
      <c r="E35" s="6" t="s">
        <v>11</v>
      </c>
      <c r="F35" s="6" t="s">
        <v>11</v>
      </c>
      <c r="G35" s="6" t="s">
        <v>11</v>
      </c>
      <c r="H35" s="2"/>
      <c r="I35" s="2"/>
      <c r="J35" s="2"/>
      <c r="K35" s="2"/>
      <c r="L35" s="2"/>
      <c r="M35" s="2"/>
      <c r="N35" s="2"/>
      <c r="O35" s="2"/>
      <c r="P35" s="2"/>
    </row>
    <row r="36">
      <c r="A36" s="4" t="s">
        <v>108</v>
      </c>
      <c r="B36" s="5" t="s">
        <v>113</v>
      </c>
      <c r="C36" s="6" t="s">
        <v>80</v>
      </c>
      <c r="D36" s="6" t="s">
        <v>11</v>
      </c>
      <c r="E36" s="6" t="s">
        <v>11</v>
      </c>
      <c r="F36" s="6" t="s">
        <v>11</v>
      </c>
      <c r="G36" s="6" t="s">
        <v>11</v>
      </c>
      <c r="H36" s="2"/>
      <c r="I36" s="2"/>
      <c r="J36" s="2"/>
      <c r="K36" s="2"/>
      <c r="L36" s="2"/>
      <c r="M36" s="2"/>
      <c r="N36" s="2"/>
      <c r="O36" s="2"/>
      <c r="P36" s="2"/>
    </row>
    <row r="37">
      <c r="A37" s="4" t="s">
        <v>108</v>
      </c>
      <c r="B37" s="5" t="s">
        <v>114</v>
      </c>
      <c r="C37" s="6" t="s">
        <v>115</v>
      </c>
      <c r="D37" s="6" t="s">
        <v>11</v>
      </c>
      <c r="E37" s="6" t="s">
        <v>11</v>
      </c>
      <c r="F37" s="6" t="s">
        <v>11</v>
      </c>
      <c r="G37" s="6" t="s">
        <v>11</v>
      </c>
      <c r="H37" s="2"/>
      <c r="I37" s="2"/>
      <c r="J37" s="2"/>
      <c r="K37" s="2"/>
      <c r="L37" s="2"/>
      <c r="M37" s="2"/>
      <c r="N37" s="2"/>
      <c r="O37" s="2"/>
      <c r="P37" s="2"/>
    </row>
    <row r="38">
      <c r="A38" s="4" t="s">
        <v>108</v>
      </c>
      <c r="B38" s="5" t="s">
        <v>116</v>
      </c>
      <c r="C38" s="6" t="s">
        <v>117</v>
      </c>
      <c r="D38" s="6" t="s">
        <v>11</v>
      </c>
      <c r="E38" s="6" t="s">
        <v>11</v>
      </c>
      <c r="F38" s="6" t="s">
        <v>11</v>
      </c>
      <c r="G38" s="6" t="s">
        <v>11</v>
      </c>
      <c r="H38" s="2"/>
      <c r="I38" s="2"/>
      <c r="J38" s="2"/>
      <c r="K38" s="2"/>
      <c r="L38" s="2"/>
      <c r="M38" s="2"/>
      <c r="N38" s="2"/>
      <c r="O38" s="2"/>
      <c r="P38" s="2"/>
    </row>
    <row r="39">
      <c r="A39" s="4" t="s">
        <v>108</v>
      </c>
      <c r="B39" s="5" t="s">
        <v>118</v>
      </c>
      <c r="C39" s="6" t="s">
        <v>41</v>
      </c>
      <c r="D39" s="6" t="s">
        <v>11</v>
      </c>
      <c r="E39" s="6" t="s">
        <v>11</v>
      </c>
      <c r="F39" s="6" t="s">
        <v>11</v>
      </c>
      <c r="G39" s="6" t="s">
        <v>11</v>
      </c>
      <c r="H39" s="2"/>
      <c r="I39" s="2"/>
      <c r="J39" s="2"/>
      <c r="K39" s="2"/>
      <c r="L39" s="2"/>
      <c r="M39" s="2"/>
      <c r="N39" s="2"/>
      <c r="O39" s="2"/>
      <c r="P39" s="2"/>
    </row>
    <row r="40">
      <c r="A40" s="4" t="s">
        <v>108</v>
      </c>
      <c r="B40" s="5" t="s">
        <v>119</v>
      </c>
      <c r="C40" s="6" t="s">
        <v>80</v>
      </c>
      <c r="D40" s="6" t="s">
        <v>11</v>
      </c>
      <c r="E40" s="6" t="s">
        <v>11</v>
      </c>
      <c r="F40" s="6" t="s">
        <v>11</v>
      </c>
      <c r="G40" s="6" t="s">
        <v>11</v>
      </c>
      <c r="H40" s="2"/>
      <c r="I40" s="2"/>
      <c r="J40" s="2"/>
      <c r="K40" s="2"/>
      <c r="L40" s="2"/>
      <c r="M40" s="2"/>
      <c r="N40" s="2"/>
      <c r="O40" s="2"/>
      <c r="P40" s="2"/>
    </row>
    <row r="41">
      <c r="A41" s="4" t="s">
        <v>108</v>
      </c>
      <c r="B41" s="5" t="s">
        <v>120</v>
      </c>
      <c r="C41" s="6" t="s">
        <v>111</v>
      </c>
      <c r="D41" s="6" t="s">
        <v>11</v>
      </c>
      <c r="E41" s="6" t="s">
        <v>11</v>
      </c>
      <c r="F41" s="6" t="s">
        <v>11</v>
      </c>
      <c r="G41" s="6" t="s">
        <v>11</v>
      </c>
      <c r="H41" s="2"/>
      <c r="I41" s="2"/>
      <c r="J41" s="2"/>
      <c r="K41" s="2"/>
      <c r="L41" s="2"/>
      <c r="M41" s="2"/>
      <c r="N41" s="2"/>
      <c r="O41" s="2"/>
      <c r="P41" s="2"/>
    </row>
    <row r="42">
      <c r="A42" s="4" t="s">
        <v>121</v>
      </c>
      <c r="B42" s="5" t="s">
        <v>122</v>
      </c>
      <c r="C42" s="6" t="s">
        <v>35</v>
      </c>
      <c r="D42" s="6" t="s">
        <v>11</v>
      </c>
      <c r="E42" s="6" t="s">
        <v>11</v>
      </c>
      <c r="F42" s="6" t="s">
        <v>11</v>
      </c>
      <c r="G42" s="6" t="s">
        <v>11</v>
      </c>
      <c r="H42" s="2"/>
      <c r="I42" s="2"/>
      <c r="J42" s="2"/>
      <c r="K42" s="2"/>
      <c r="L42" s="2"/>
      <c r="M42" s="2"/>
      <c r="N42" s="2"/>
      <c r="O42" s="2"/>
      <c r="P42" s="2"/>
    </row>
    <row r="43">
      <c r="A43" s="4" t="s">
        <v>121</v>
      </c>
      <c r="B43" s="5" t="s">
        <v>123</v>
      </c>
      <c r="C43" s="6" t="s">
        <v>41</v>
      </c>
      <c r="D43" s="6" t="s">
        <v>11</v>
      </c>
      <c r="E43" s="6" t="s">
        <v>11</v>
      </c>
      <c r="F43" s="6" t="s">
        <v>11</v>
      </c>
      <c r="G43" s="6" t="s">
        <v>11</v>
      </c>
      <c r="H43" s="2"/>
      <c r="I43" s="2"/>
      <c r="J43" s="2"/>
      <c r="K43" s="2"/>
      <c r="L43" s="2"/>
      <c r="M43" s="2"/>
      <c r="N43" s="2"/>
      <c r="O43" s="2"/>
      <c r="P43" s="2"/>
    </row>
    <row r="44">
      <c r="A44" s="4" t="s">
        <v>121</v>
      </c>
      <c r="B44" s="5" t="s">
        <v>124</v>
      </c>
      <c r="C44" s="6" t="s">
        <v>94</v>
      </c>
      <c r="D44" s="6" t="s">
        <v>11</v>
      </c>
      <c r="E44" s="6" t="s">
        <v>11</v>
      </c>
      <c r="F44" s="6" t="s">
        <v>11</v>
      </c>
      <c r="G44" s="6" t="s">
        <v>11</v>
      </c>
      <c r="H44" s="2"/>
      <c r="I44" s="2"/>
      <c r="J44" s="2"/>
      <c r="K44" s="2"/>
      <c r="L44" s="2"/>
      <c r="M44" s="2"/>
      <c r="N44" s="2"/>
      <c r="O44" s="2"/>
      <c r="P44" s="2"/>
    </row>
    <row r="45">
      <c r="A45" s="4" t="s">
        <v>121</v>
      </c>
      <c r="B45" s="5" t="s">
        <v>125</v>
      </c>
      <c r="C45" s="6" t="s">
        <v>111</v>
      </c>
      <c r="D45" s="6" t="s">
        <v>11</v>
      </c>
      <c r="E45" s="6" t="s">
        <v>11</v>
      </c>
      <c r="F45" s="6" t="s">
        <v>11</v>
      </c>
      <c r="G45" s="6" t="s">
        <v>11</v>
      </c>
      <c r="H45" s="2"/>
      <c r="I45" s="2"/>
      <c r="J45" s="2"/>
      <c r="K45" s="2"/>
      <c r="L45" s="2"/>
      <c r="M45" s="2"/>
      <c r="N45" s="2"/>
      <c r="O45" s="2"/>
      <c r="P45" s="2"/>
    </row>
    <row r="46">
      <c r="A46" s="4" t="s">
        <v>121</v>
      </c>
      <c r="B46" s="5" t="s">
        <v>126</v>
      </c>
      <c r="C46" s="6" t="s">
        <v>14</v>
      </c>
      <c r="D46" s="6" t="s">
        <v>11</v>
      </c>
      <c r="E46" s="6" t="s">
        <v>11</v>
      </c>
      <c r="F46" s="6" t="s">
        <v>11</v>
      </c>
      <c r="G46" s="6" t="s">
        <v>11</v>
      </c>
      <c r="H46" s="2"/>
      <c r="I46" s="2"/>
      <c r="J46" s="2"/>
      <c r="K46" s="2"/>
      <c r="L46" s="2"/>
      <c r="M46" s="2"/>
      <c r="N46" s="2"/>
      <c r="O46" s="2"/>
      <c r="P46" s="2"/>
    </row>
    <row r="47">
      <c r="A47" s="4" t="s">
        <v>121</v>
      </c>
      <c r="B47" s="5" t="s">
        <v>127</v>
      </c>
      <c r="C47" s="6" t="s">
        <v>41</v>
      </c>
      <c r="D47" s="6" t="s">
        <v>11</v>
      </c>
      <c r="E47" s="6" t="s">
        <v>11</v>
      </c>
      <c r="F47" s="6" t="s">
        <v>11</v>
      </c>
      <c r="G47" s="6" t="s">
        <v>11</v>
      </c>
      <c r="H47" s="2"/>
      <c r="I47" s="2"/>
      <c r="J47" s="2"/>
      <c r="K47" s="2"/>
      <c r="L47" s="2"/>
      <c r="M47" s="2"/>
      <c r="N47" s="2"/>
      <c r="O47" s="2"/>
      <c r="P47" s="2"/>
    </row>
    <row r="48">
      <c r="A48" s="4" t="s">
        <v>121</v>
      </c>
      <c r="B48" s="5" t="s">
        <v>128</v>
      </c>
      <c r="C48" s="6" t="s">
        <v>129</v>
      </c>
      <c r="D48" s="6" t="s">
        <v>11</v>
      </c>
      <c r="E48" s="6" t="s">
        <v>11</v>
      </c>
      <c r="F48" s="6" t="s">
        <v>11</v>
      </c>
      <c r="G48" s="6" t="s">
        <v>11</v>
      </c>
      <c r="H48" s="2"/>
      <c r="I48" s="2"/>
      <c r="J48" s="2"/>
      <c r="K48" s="2"/>
      <c r="L48" s="2"/>
      <c r="M48" s="2"/>
      <c r="N48" s="2"/>
      <c r="O48" s="2"/>
      <c r="P48" s="2"/>
    </row>
    <row r="49">
      <c r="A49" s="4" t="s">
        <v>121</v>
      </c>
      <c r="B49" s="5" t="s">
        <v>130</v>
      </c>
      <c r="C49" s="6" t="s">
        <v>117</v>
      </c>
      <c r="D49" s="6" t="s">
        <v>11</v>
      </c>
      <c r="E49" s="6" t="s">
        <v>11</v>
      </c>
      <c r="F49" s="6" t="s">
        <v>11</v>
      </c>
      <c r="G49" s="6" t="s">
        <v>11</v>
      </c>
      <c r="H49" s="2"/>
      <c r="I49" s="2"/>
      <c r="J49" s="2"/>
      <c r="K49" s="2"/>
      <c r="L49" s="2"/>
      <c r="M49" s="2"/>
      <c r="N49" s="2"/>
      <c r="O49" s="2"/>
      <c r="P49" s="2"/>
    </row>
    <row r="50">
      <c r="A50" s="4" t="s">
        <v>121</v>
      </c>
      <c r="B50" s="5" t="s">
        <v>131</v>
      </c>
      <c r="C50" s="6" t="s">
        <v>94</v>
      </c>
      <c r="D50" s="6" t="s">
        <v>11</v>
      </c>
      <c r="E50" s="6" t="s">
        <v>11</v>
      </c>
      <c r="F50" s="6" t="s">
        <v>11</v>
      </c>
      <c r="G50" s="6" t="s">
        <v>11</v>
      </c>
      <c r="H50" s="2"/>
      <c r="I50" s="2"/>
      <c r="J50" s="2"/>
      <c r="K50" s="2"/>
      <c r="L50" s="2"/>
      <c r="M50" s="2"/>
      <c r="N50" s="2"/>
      <c r="O50" s="2"/>
      <c r="P50" s="2"/>
    </row>
    <row r="51">
      <c r="A51" s="4" t="s">
        <v>121</v>
      </c>
      <c r="B51" s="5" t="s">
        <v>132</v>
      </c>
      <c r="C51" s="6" t="s">
        <v>41</v>
      </c>
      <c r="D51" s="6" t="s">
        <v>11</v>
      </c>
      <c r="E51" s="6" t="s">
        <v>11</v>
      </c>
      <c r="F51" s="6" t="s">
        <v>11</v>
      </c>
      <c r="G51" s="6" t="s">
        <v>11</v>
      </c>
      <c r="H51" s="2"/>
      <c r="I51" s="2"/>
      <c r="J51" s="2"/>
      <c r="K51" s="2"/>
      <c r="L51" s="2"/>
      <c r="M51" s="2"/>
      <c r="N51" s="2"/>
      <c r="O51" s="2"/>
      <c r="P51" s="2"/>
    </row>
    <row r="52">
      <c r="A52" s="4" t="s">
        <v>121</v>
      </c>
      <c r="B52" s="5" t="s">
        <v>133</v>
      </c>
      <c r="C52" s="6" t="s">
        <v>111</v>
      </c>
      <c r="D52" s="6" t="s">
        <v>11</v>
      </c>
      <c r="E52" s="6" t="s">
        <v>11</v>
      </c>
      <c r="F52" s="6" t="s">
        <v>11</v>
      </c>
      <c r="G52" s="6" t="s">
        <v>11</v>
      </c>
      <c r="H52" s="2"/>
      <c r="I52" s="2"/>
      <c r="J52" s="2"/>
      <c r="K52" s="2"/>
      <c r="L52" s="2"/>
      <c r="M52" s="2"/>
      <c r="N52" s="2"/>
      <c r="O52" s="2"/>
      <c r="P52" s="2"/>
    </row>
    <row r="53">
      <c r="A53" s="4" t="s">
        <v>134</v>
      </c>
      <c r="B53" s="5" t="s">
        <v>135</v>
      </c>
      <c r="C53" s="6" t="s">
        <v>10</v>
      </c>
      <c r="D53" s="6" t="s">
        <v>11</v>
      </c>
      <c r="E53" s="6" t="s">
        <v>11</v>
      </c>
      <c r="F53" s="6" t="s">
        <v>11</v>
      </c>
      <c r="G53" s="6" t="s">
        <v>11</v>
      </c>
      <c r="H53" s="2"/>
      <c r="I53" s="2"/>
      <c r="J53" s="2"/>
      <c r="K53" s="2"/>
      <c r="L53" s="2"/>
      <c r="M53" s="2"/>
      <c r="N53" s="2"/>
      <c r="O53" s="2"/>
      <c r="P53" s="2"/>
    </row>
    <row r="54">
      <c r="A54" s="4" t="s">
        <v>134</v>
      </c>
      <c r="B54" s="5" t="s">
        <v>136</v>
      </c>
      <c r="C54" s="6" t="s">
        <v>41</v>
      </c>
      <c r="D54" s="6" t="s">
        <v>11</v>
      </c>
      <c r="E54" s="6" t="s">
        <v>11</v>
      </c>
      <c r="F54" s="6" t="s">
        <v>11</v>
      </c>
      <c r="G54" s="6" t="s">
        <v>11</v>
      </c>
      <c r="H54" s="2"/>
      <c r="I54" s="2"/>
      <c r="J54" s="2"/>
      <c r="K54" s="2"/>
      <c r="L54" s="2"/>
      <c r="M54" s="2"/>
      <c r="N54" s="2"/>
      <c r="O54" s="2"/>
      <c r="P54" s="2"/>
    </row>
    <row r="55">
      <c r="A55" s="4" t="s">
        <v>134</v>
      </c>
      <c r="B55" s="5" t="s">
        <v>137</v>
      </c>
      <c r="C55" s="6" t="s">
        <v>117</v>
      </c>
      <c r="D55" s="6" t="s">
        <v>11</v>
      </c>
      <c r="E55" s="6" t="s">
        <v>11</v>
      </c>
      <c r="F55" s="6" t="s">
        <v>11</v>
      </c>
      <c r="G55" s="6" t="s">
        <v>11</v>
      </c>
      <c r="H55" s="2"/>
      <c r="I55" s="2"/>
      <c r="J55" s="2"/>
      <c r="K55" s="2"/>
      <c r="L55" s="2"/>
      <c r="M55" s="2"/>
      <c r="N55" s="2"/>
      <c r="O55" s="2"/>
      <c r="P55" s="2"/>
    </row>
    <row r="56">
      <c r="A56" s="4" t="s">
        <v>134</v>
      </c>
      <c r="B56" s="5" t="s">
        <v>138</v>
      </c>
      <c r="C56" s="6" t="s">
        <v>139</v>
      </c>
      <c r="D56" s="6" t="s">
        <v>11</v>
      </c>
      <c r="E56" s="6" t="s">
        <v>11</v>
      </c>
      <c r="F56" s="6" t="s">
        <v>11</v>
      </c>
      <c r="G56" s="6" t="s">
        <v>11</v>
      </c>
      <c r="H56" s="2"/>
      <c r="I56" s="2"/>
      <c r="J56" s="2"/>
      <c r="K56" s="2"/>
      <c r="L56" s="2"/>
      <c r="M56" s="2"/>
      <c r="N56" s="2"/>
      <c r="O56" s="2"/>
      <c r="P56" s="2"/>
    </row>
    <row r="57">
      <c r="A57" s="4" t="s">
        <v>140</v>
      </c>
      <c r="B57" s="5" t="s">
        <v>141</v>
      </c>
      <c r="C57" s="6" t="s">
        <v>111</v>
      </c>
      <c r="D57" s="6" t="s">
        <v>11</v>
      </c>
      <c r="E57" s="6" t="s">
        <v>11</v>
      </c>
      <c r="F57" s="6" t="s">
        <v>11</v>
      </c>
      <c r="G57" s="6" t="s">
        <v>11</v>
      </c>
      <c r="H57" s="2"/>
      <c r="I57" s="2"/>
      <c r="J57" s="2"/>
      <c r="K57" s="2"/>
      <c r="L57" s="2"/>
      <c r="M57" s="2"/>
      <c r="N57" s="2"/>
      <c r="O57" s="2"/>
      <c r="P57" s="2"/>
    </row>
    <row r="58">
      <c r="A58" s="4" t="s">
        <v>140</v>
      </c>
      <c r="B58" s="5" t="s">
        <v>142</v>
      </c>
      <c r="C58" s="6" t="s">
        <v>111</v>
      </c>
      <c r="D58" s="6" t="s">
        <v>11</v>
      </c>
      <c r="E58" s="6" t="s">
        <v>11</v>
      </c>
      <c r="F58" s="6" t="s">
        <v>11</v>
      </c>
      <c r="G58" s="6" t="s">
        <v>11</v>
      </c>
      <c r="H58" s="2"/>
      <c r="I58" s="2"/>
      <c r="J58" s="2"/>
      <c r="K58" s="2"/>
      <c r="L58" s="2"/>
      <c r="M58" s="2"/>
      <c r="N58" s="2"/>
      <c r="O58" s="2"/>
      <c r="P58" s="2"/>
    </row>
    <row r="59">
      <c r="A59" s="4" t="s">
        <v>140</v>
      </c>
      <c r="B59" s="5" t="s">
        <v>143</v>
      </c>
      <c r="C59" s="6" t="s">
        <v>111</v>
      </c>
      <c r="D59" s="6" t="s">
        <v>11</v>
      </c>
      <c r="E59" s="6" t="s">
        <v>11</v>
      </c>
      <c r="F59" s="6" t="s">
        <v>11</v>
      </c>
      <c r="G59" s="6" t="s">
        <v>11</v>
      </c>
      <c r="H59" s="2"/>
      <c r="I59" s="2"/>
      <c r="J59" s="2"/>
      <c r="K59" s="2"/>
      <c r="L59" s="2"/>
      <c r="M59" s="2"/>
      <c r="N59" s="2"/>
      <c r="O59" s="2"/>
      <c r="P59" s="2"/>
    </row>
    <row r="60">
      <c r="A60" s="4" t="s">
        <v>140</v>
      </c>
      <c r="B60" s="5" t="s">
        <v>144</v>
      </c>
      <c r="C60" s="6" t="s">
        <v>111</v>
      </c>
      <c r="D60" s="6" t="s">
        <v>11</v>
      </c>
      <c r="E60" s="6" t="s">
        <v>11</v>
      </c>
      <c r="F60" s="6" t="s">
        <v>11</v>
      </c>
      <c r="G60" s="6" t="s">
        <v>11</v>
      </c>
      <c r="H60" s="2"/>
      <c r="I60" s="2"/>
      <c r="J60" s="2"/>
      <c r="K60" s="2"/>
      <c r="L60" s="2"/>
      <c r="M60" s="2"/>
      <c r="N60" s="2"/>
      <c r="O60" s="2"/>
      <c r="P60" s="2"/>
    </row>
    <row r="61">
      <c r="A61" s="4" t="s">
        <v>140</v>
      </c>
      <c r="B61" s="5" t="s">
        <v>145</v>
      </c>
      <c r="C61" s="6" t="s">
        <v>111</v>
      </c>
      <c r="D61" s="6" t="s">
        <v>11</v>
      </c>
      <c r="E61" s="6" t="s">
        <v>11</v>
      </c>
      <c r="F61" s="6" t="s">
        <v>11</v>
      </c>
      <c r="G61" s="6" t="s">
        <v>11</v>
      </c>
      <c r="H61" s="2"/>
      <c r="I61" s="2"/>
      <c r="J61" s="2"/>
      <c r="K61" s="2"/>
      <c r="L61" s="2"/>
      <c r="M61" s="2"/>
      <c r="N61" s="2"/>
      <c r="O61" s="2"/>
      <c r="P61" s="2"/>
    </row>
    <row r="62">
      <c r="A62" s="4" t="s">
        <v>140</v>
      </c>
      <c r="B62" s="5" t="s">
        <v>146</v>
      </c>
      <c r="C62" s="6" t="s">
        <v>117</v>
      </c>
      <c r="D62" s="6" t="s">
        <v>11</v>
      </c>
      <c r="E62" s="6" t="s">
        <v>11</v>
      </c>
      <c r="F62" s="6" t="s">
        <v>11</v>
      </c>
      <c r="G62" s="6" t="s">
        <v>11</v>
      </c>
      <c r="H62" s="2"/>
      <c r="I62" s="2"/>
      <c r="J62" s="2"/>
      <c r="K62" s="2"/>
      <c r="L62" s="2"/>
      <c r="M62" s="2"/>
      <c r="N62" s="2"/>
      <c r="O62" s="2"/>
      <c r="P62" s="2"/>
    </row>
    <row r="63">
      <c r="A63" s="4" t="s">
        <v>140</v>
      </c>
      <c r="B63" s="5" t="s">
        <v>147</v>
      </c>
      <c r="C63" s="6" t="s">
        <v>148</v>
      </c>
      <c r="D63" s="6" t="s">
        <v>11</v>
      </c>
      <c r="E63" s="6" t="s">
        <v>11</v>
      </c>
      <c r="F63" s="6" t="s">
        <v>11</v>
      </c>
      <c r="G63" s="6" t="s">
        <v>11</v>
      </c>
      <c r="H63" s="2"/>
      <c r="I63" s="2"/>
      <c r="J63" s="2"/>
      <c r="K63" s="2"/>
      <c r="L63" s="2"/>
      <c r="M63" s="2"/>
      <c r="N63" s="2"/>
      <c r="O63" s="2"/>
      <c r="P63" s="2"/>
    </row>
    <row r="64">
      <c r="A64" s="4" t="s">
        <v>140</v>
      </c>
      <c r="B64" s="5" t="s">
        <v>149</v>
      </c>
      <c r="C64" s="6" t="s">
        <v>102</v>
      </c>
      <c r="D64" s="6" t="s">
        <v>11</v>
      </c>
      <c r="E64" s="6" t="s">
        <v>11</v>
      </c>
      <c r="F64" s="6" t="s">
        <v>11</v>
      </c>
      <c r="G64" s="6" t="s">
        <v>11</v>
      </c>
      <c r="H64" s="2"/>
      <c r="I64" s="2"/>
      <c r="J64" s="2"/>
      <c r="K64" s="2"/>
      <c r="L64" s="2"/>
      <c r="M64" s="2"/>
      <c r="N64" s="2"/>
      <c r="O64" s="2"/>
      <c r="P64" s="2"/>
    </row>
    <row r="65">
      <c r="A65" s="4" t="s">
        <v>150</v>
      </c>
      <c r="B65" s="5" t="s">
        <v>151</v>
      </c>
      <c r="C65" s="6" t="s">
        <v>152</v>
      </c>
      <c r="D65" s="6" t="s">
        <v>11</v>
      </c>
      <c r="E65" s="6" t="s">
        <v>11</v>
      </c>
      <c r="F65" s="6" t="s">
        <v>11</v>
      </c>
      <c r="G65" s="6" t="s">
        <v>11</v>
      </c>
      <c r="H65" s="2"/>
      <c r="I65" s="2"/>
      <c r="J65" s="2"/>
      <c r="K65" s="2"/>
      <c r="L65" s="2"/>
      <c r="M65" s="2"/>
      <c r="N65" s="2"/>
      <c r="O65" s="2"/>
      <c r="P65" s="2"/>
    </row>
    <row r="66">
      <c r="A66" s="4" t="s">
        <v>150</v>
      </c>
      <c r="B66" s="5" t="s">
        <v>153</v>
      </c>
      <c r="C66" s="6" t="s">
        <v>154</v>
      </c>
      <c r="D66" s="6" t="s">
        <v>11</v>
      </c>
      <c r="E66" s="6" t="s">
        <v>11</v>
      </c>
      <c r="F66" s="6" t="s">
        <v>11</v>
      </c>
      <c r="G66" s="6" t="s">
        <v>11</v>
      </c>
      <c r="H66" s="2"/>
      <c r="I66" s="2"/>
      <c r="J66" s="2"/>
      <c r="K66" s="2"/>
      <c r="L66" s="2"/>
      <c r="M66" s="2"/>
      <c r="N66" s="2"/>
      <c r="O66" s="2"/>
      <c r="P66" s="2"/>
    </row>
    <row r="67">
      <c r="A67" s="4" t="s">
        <v>150</v>
      </c>
      <c r="B67" s="5" t="s">
        <v>155</v>
      </c>
      <c r="C67" s="6" t="s">
        <v>91</v>
      </c>
      <c r="D67" s="6" t="s">
        <v>11</v>
      </c>
      <c r="E67" s="6" t="s">
        <v>11</v>
      </c>
      <c r="F67" s="6" t="s">
        <v>11</v>
      </c>
      <c r="G67" s="6" t="s">
        <v>11</v>
      </c>
      <c r="H67" s="2"/>
      <c r="I67" s="2"/>
      <c r="J67" s="2"/>
      <c r="K67" s="2"/>
      <c r="L67" s="2"/>
      <c r="M67" s="2"/>
      <c r="N67" s="2"/>
      <c r="O67" s="2"/>
      <c r="P67" s="2"/>
    </row>
    <row r="68">
      <c r="A68" s="4" t="s">
        <v>150</v>
      </c>
      <c r="B68" s="5" t="s">
        <v>156</v>
      </c>
      <c r="C68" s="6" t="s">
        <v>14</v>
      </c>
      <c r="D68" s="6" t="s">
        <v>11</v>
      </c>
      <c r="E68" s="6" t="s">
        <v>11</v>
      </c>
      <c r="F68" s="6" t="s">
        <v>11</v>
      </c>
      <c r="G68" s="6" t="s">
        <v>11</v>
      </c>
      <c r="H68" s="2"/>
      <c r="I68" s="2"/>
      <c r="J68" s="2"/>
      <c r="K68" s="2"/>
      <c r="L68" s="2"/>
      <c r="M68" s="2"/>
      <c r="N68" s="2"/>
      <c r="O68" s="2"/>
      <c r="P68" s="2"/>
    </row>
    <row r="69">
      <c r="A69" s="4" t="s">
        <v>150</v>
      </c>
      <c r="B69" s="5" t="s">
        <v>157</v>
      </c>
      <c r="C69" s="6" t="s">
        <v>117</v>
      </c>
      <c r="D69" s="6" t="s">
        <v>11</v>
      </c>
      <c r="E69" s="6" t="s">
        <v>11</v>
      </c>
      <c r="F69" s="6" t="s">
        <v>11</v>
      </c>
      <c r="G69" s="6" t="s">
        <v>11</v>
      </c>
      <c r="H69" s="2"/>
      <c r="I69" s="2"/>
      <c r="J69" s="2"/>
      <c r="K69" s="2"/>
      <c r="L69" s="2"/>
      <c r="M69" s="2"/>
      <c r="N69" s="2"/>
      <c r="O69" s="2"/>
      <c r="P69" s="2"/>
    </row>
    <row r="70">
      <c r="A70" s="4" t="s">
        <v>150</v>
      </c>
      <c r="B70" s="5" t="s">
        <v>158</v>
      </c>
      <c r="C70" s="6" t="s">
        <v>41</v>
      </c>
      <c r="D70" s="6" t="s">
        <v>11</v>
      </c>
      <c r="E70" s="6" t="s">
        <v>11</v>
      </c>
      <c r="F70" s="6" t="s">
        <v>11</v>
      </c>
      <c r="G70" s="6" t="s">
        <v>11</v>
      </c>
      <c r="H70" s="2"/>
      <c r="I70" s="2"/>
      <c r="J70" s="2"/>
      <c r="K70" s="2"/>
      <c r="L70" s="2"/>
      <c r="M70" s="2"/>
      <c r="N70" s="2"/>
      <c r="O70" s="2"/>
      <c r="P70" s="2"/>
    </row>
    <row r="71">
      <c r="A71" s="4" t="s">
        <v>150</v>
      </c>
      <c r="B71" s="5" t="s">
        <v>159</v>
      </c>
      <c r="C71" s="6" t="s">
        <v>117</v>
      </c>
      <c r="D71" s="6" t="s">
        <v>11</v>
      </c>
      <c r="E71" s="6" t="s">
        <v>11</v>
      </c>
      <c r="F71" s="6" t="s">
        <v>11</v>
      </c>
      <c r="G71" s="6" t="s">
        <v>11</v>
      </c>
      <c r="H71" s="2"/>
      <c r="I71" s="2"/>
      <c r="J71" s="2"/>
      <c r="K71" s="2"/>
      <c r="L71" s="2"/>
      <c r="M71" s="2"/>
      <c r="N71" s="2"/>
      <c r="O71" s="2"/>
      <c r="P71" s="2"/>
    </row>
    <row r="72">
      <c r="A72" s="4" t="s">
        <v>150</v>
      </c>
      <c r="B72" s="5" t="s">
        <v>160</v>
      </c>
      <c r="C72" s="6" t="s">
        <v>111</v>
      </c>
      <c r="D72" s="6" t="s">
        <v>11</v>
      </c>
      <c r="E72" s="6" t="s">
        <v>11</v>
      </c>
      <c r="F72" s="6" t="s">
        <v>11</v>
      </c>
      <c r="G72" s="6" t="s">
        <v>11</v>
      </c>
      <c r="H72" s="2"/>
      <c r="I72" s="2"/>
      <c r="J72" s="2"/>
      <c r="K72" s="2"/>
      <c r="L72" s="2"/>
      <c r="M72" s="2"/>
      <c r="N72" s="2"/>
      <c r="O72" s="2"/>
      <c r="P72" s="2"/>
    </row>
    <row r="73">
      <c r="A73" s="4" t="s">
        <v>150</v>
      </c>
      <c r="B73" s="5" t="s">
        <v>161</v>
      </c>
      <c r="C73" s="6" t="s">
        <v>148</v>
      </c>
      <c r="D73" s="6" t="s">
        <v>11</v>
      </c>
      <c r="E73" s="6" t="s">
        <v>11</v>
      </c>
      <c r="F73" s="6" t="s">
        <v>11</v>
      </c>
      <c r="G73" s="6" t="s">
        <v>11</v>
      </c>
      <c r="H73" s="2"/>
      <c r="I73" s="2"/>
      <c r="J73" s="2"/>
      <c r="K73" s="2"/>
      <c r="L73" s="2"/>
      <c r="M73" s="2"/>
      <c r="N73" s="2"/>
      <c r="O73" s="2"/>
      <c r="P73" s="2"/>
    </row>
  </sheetData>
  <mergeCells count="3">
    <mergeCell ref="A1:G1"/>
    <mergeCell ref="H16:O16"/>
    <mergeCell ref="H17:O17"/>
  </mergeCell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6.71"/>
    <col customWidth="1" min="2" max="2" width="83.86"/>
    <col customWidth="1" min="3" max="3" width="10.0"/>
    <col customWidth="1" min="4" max="6" width="8.71"/>
    <col customWidth="1" min="7" max="7" width="14.43"/>
    <col customWidth="1" min="8" max="8" width="17.29"/>
    <col customWidth="1" min="9" max="9" width="8.71"/>
    <col customWidth="1" min="10" max="10" width="15.14"/>
    <col customWidth="1" min="11" max="11" width="8.71"/>
    <col customWidth="1" min="12" max="12" width="23.14"/>
    <col customWidth="1" min="13" max="13" width="8.71"/>
    <col customWidth="1" min="14" max="14" width="12.0"/>
    <col customWidth="1" min="15" max="15" width="8.71"/>
    <col customWidth="1" min="16" max="16" width="12.0"/>
    <col customWidth="1" min="17" max="26" width="8.71"/>
  </cols>
  <sheetData>
    <row r="1" ht="15.75" customHeight="1">
      <c r="A1" s="11" t="s">
        <v>162</v>
      </c>
    </row>
    <row r="2" ht="15.75" customHeight="1">
      <c r="A2" s="12" t="s">
        <v>1</v>
      </c>
      <c r="B2" s="12" t="s">
        <v>2</v>
      </c>
      <c r="C2" s="13" t="s">
        <v>3</v>
      </c>
      <c r="D2" s="13" t="s">
        <v>4</v>
      </c>
      <c r="E2" s="13" t="s">
        <v>5</v>
      </c>
      <c r="F2" s="13" t="s">
        <v>6</v>
      </c>
      <c r="G2" s="13" t="s">
        <v>7</v>
      </c>
    </row>
    <row r="3" ht="15.75" customHeight="1">
      <c r="A3" s="14" t="s">
        <v>163</v>
      </c>
      <c r="B3" s="15" t="s">
        <v>164</v>
      </c>
      <c r="C3" s="16" t="s">
        <v>14</v>
      </c>
      <c r="D3" s="16" t="s">
        <v>11</v>
      </c>
      <c r="E3" s="16" t="s">
        <v>11</v>
      </c>
      <c r="F3" s="16" t="s">
        <v>11</v>
      </c>
      <c r="G3" s="16" t="s">
        <v>11</v>
      </c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</row>
    <row r="4" ht="15.75" customHeight="1">
      <c r="A4" s="14" t="s">
        <v>165</v>
      </c>
      <c r="B4" s="15" t="s">
        <v>166</v>
      </c>
      <c r="C4" s="18" t="s">
        <v>53</v>
      </c>
      <c r="D4" s="16" t="s">
        <v>11</v>
      </c>
      <c r="E4" s="18" t="s">
        <v>167</v>
      </c>
      <c r="F4" s="16" t="s">
        <v>11</v>
      </c>
      <c r="G4" s="16" t="s">
        <v>11</v>
      </c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</row>
    <row r="5" ht="15.75" customHeight="1">
      <c r="A5" s="14" t="s">
        <v>165</v>
      </c>
      <c r="B5" s="15" t="s">
        <v>168</v>
      </c>
      <c r="C5" s="18" t="s">
        <v>111</v>
      </c>
      <c r="D5" s="16" t="s">
        <v>11</v>
      </c>
      <c r="E5" s="16" t="s">
        <v>11</v>
      </c>
      <c r="F5" s="16" t="s">
        <v>11</v>
      </c>
      <c r="G5" s="16" t="s">
        <v>11</v>
      </c>
      <c r="H5" s="19" t="s">
        <v>15</v>
      </c>
      <c r="I5" s="19" t="s">
        <v>16</v>
      </c>
      <c r="J5" s="19" t="s">
        <v>17</v>
      </c>
      <c r="K5" s="19" t="s">
        <v>16</v>
      </c>
      <c r="L5" s="19" t="s">
        <v>169</v>
      </c>
      <c r="M5" s="19" t="s">
        <v>16</v>
      </c>
      <c r="N5" s="19" t="s">
        <v>19</v>
      </c>
      <c r="O5" s="19" t="s">
        <v>16</v>
      </c>
      <c r="P5" s="19" t="s">
        <v>20</v>
      </c>
      <c r="Q5" s="17"/>
      <c r="R5" s="17"/>
      <c r="S5" s="17"/>
      <c r="T5" s="17"/>
      <c r="U5" s="17"/>
      <c r="V5" s="17"/>
      <c r="W5" s="17"/>
      <c r="X5" s="17"/>
      <c r="Y5" s="17"/>
      <c r="Z5" s="17"/>
    </row>
    <row r="6" ht="15.75" customHeight="1">
      <c r="A6" s="14" t="s">
        <v>170</v>
      </c>
      <c r="B6" s="15" t="s">
        <v>171</v>
      </c>
      <c r="C6" s="16" t="s">
        <v>91</v>
      </c>
      <c r="D6" s="16" t="s">
        <v>11</v>
      </c>
      <c r="E6" s="16" t="s">
        <v>11</v>
      </c>
      <c r="F6" s="16" t="s">
        <v>11</v>
      </c>
      <c r="G6" s="16" t="s">
        <v>11</v>
      </c>
      <c r="H6" s="16" t="s">
        <v>23</v>
      </c>
      <c r="I6" s="16">
        <f>countif(C:C,"a1")</f>
        <v>1</v>
      </c>
      <c r="J6" s="16" t="s">
        <v>24</v>
      </c>
      <c r="K6" s="16">
        <f>countif(C:C,"a2")</f>
        <v>1</v>
      </c>
      <c r="L6" s="16" t="s">
        <v>25</v>
      </c>
      <c r="M6" s="16">
        <f>countif(C:C,"a3")</f>
        <v>2</v>
      </c>
      <c r="N6" s="16" t="s">
        <v>26</v>
      </c>
      <c r="O6" s="16">
        <f>countif(C:C,"a4")</f>
        <v>0</v>
      </c>
      <c r="P6" s="16">
        <f t="shared" ref="P6:P16" si="1">sum(I6,K6,M6,O6)</f>
        <v>4</v>
      </c>
      <c r="Q6" s="17"/>
      <c r="R6" s="17"/>
      <c r="S6" s="17"/>
      <c r="T6" s="17"/>
      <c r="U6" s="17"/>
      <c r="V6" s="17"/>
      <c r="W6" s="17"/>
      <c r="X6" s="17"/>
      <c r="Y6" s="17"/>
      <c r="Z6" s="17"/>
    </row>
    <row r="7" ht="15.75" customHeight="1">
      <c r="A7" s="14" t="s">
        <v>170</v>
      </c>
      <c r="B7" s="15" t="s">
        <v>172</v>
      </c>
      <c r="C7" s="18" t="s">
        <v>41</v>
      </c>
      <c r="D7" s="16" t="s">
        <v>11</v>
      </c>
      <c r="E7" s="16" t="s">
        <v>11</v>
      </c>
      <c r="F7" s="16" t="s">
        <v>11</v>
      </c>
      <c r="G7" s="16" t="s">
        <v>11</v>
      </c>
      <c r="H7" s="16" t="s">
        <v>30</v>
      </c>
      <c r="I7" s="16">
        <f>countif(C:C,"b1")</f>
        <v>2</v>
      </c>
      <c r="J7" s="16" t="s">
        <v>31</v>
      </c>
      <c r="K7" s="16">
        <f>countif(C:C,"b2")</f>
        <v>1</v>
      </c>
      <c r="L7" s="16" t="s">
        <v>32</v>
      </c>
      <c r="M7" s="16">
        <f>countif(C:C,"b3")</f>
        <v>1</v>
      </c>
      <c r="N7" s="16" t="s">
        <v>33</v>
      </c>
      <c r="O7" s="16">
        <f>countif(C:C,"b4")</f>
        <v>0</v>
      </c>
      <c r="P7" s="16">
        <f t="shared" si="1"/>
        <v>4</v>
      </c>
      <c r="Q7" s="17"/>
      <c r="R7" s="17"/>
      <c r="S7" s="17"/>
      <c r="T7" s="17"/>
      <c r="U7" s="17"/>
      <c r="V7" s="17"/>
      <c r="W7" s="17"/>
      <c r="X7" s="17"/>
      <c r="Y7" s="17"/>
      <c r="Z7" s="17"/>
    </row>
    <row r="8" ht="15.75" customHeight="1">
      <c r="A8" s="14" t="s">
        <v>170</v>
      </c>
      <c r="B8" s="15" t="s">
        <v>173</v>
      </c>
      <c r="C8" s="18" t="s">
        <v>91</v>
      </c>
      <c r="D8" s="16" t="s">
        <v>11</v>
      </c>
      <c r="E8" s="16" t="s">
        <v>11</v>
      </c>
      <c r="F8" s="16" t="s">
        <v>11</v>
      </c>
      <c r="G8" s="16" t="s">
        <v>11</v>
      </c>
      <c r="H8" s="16" t="s">
        <v>36</v>
      </c>
      <c r="I8" s="16">
        <f>countif(C:C,"c1")</f>
        <v>1</v>
      </c>
      <c r="J8" s="16" t="s">
        <v>37</v>
      </c>
      <c r="K8" s="16">
        <f>countif(C:C,"c2")</f>
        <v>0</v>
      </c>
      <c r="L8" s="16" t="s">
        <v>38</v>
      </c>
      <c r="M8" s="16">
        <f>countif(C:C,"c3")</f>
        <v>0</v>
      </c>
      <c r="N8" s="16" t="s">
        <v>39</v>
      </c>
      <c r="O8" s="16">
        <f>countif(C:C,"c4")</f>
        <v>0</v>
      </c>
      <c r="P8" s="16">
        <f t="shared" si="1"/>
        <v>1</v>
      </c>
      <c r="Q8" s="17"/>
      <c r="R8" s="17"/>
      <c r="S8" s="17"/>
      <c r="T8" s="17"/>
      <c r="U8" s="17"/>
      <c r="V8" s="17"/>
      <c r="W8" s="17"/>
      <c r="X8" s="17"/>
      <c r="Y8" s="17"/>
      <c r="Z8" s="17"/>
    </row>
    <row r="9" ht="15.75" customHeight="1">
      <c r="A9" s="14" t="s">
        <v>170</v>
      </c>
      <c r="B9" s="15" t="s">
        <v>174</v>
      </c>
      <c r="C9" s="16" t="s">
        <v>102</v>
      </c>
      <c r="D9" s="16" t="s">
        <v>11</v>
      </c>
      <c r="E9" s="16" t="s">
        <v>11</v>
      </c>
      <c r="F9" s="16" t="s">
        <v>11</v>
      </c>
      <c r="G9" s="16" t="s">
        <v>11</v>
      </c>
      <c r="H9" s="16" t="s">
        <v>42</v>
      </c>
      <c r="I9" s="16">
        <f>countif(C:C,"d1")</f>
        <v>3</v>
      </c>
      <c r="J9" s="16" t="s">
        <v>43</v>
      </c>
      <c r="K9" s="16">
        <f>countif(C:C,"d2")</f>
        <v>0</v>
      </c>
      <c r="L9" s="16" t="s">
        <v>44</v>
      </c>
      <c r="M9" s="16">
        <f>countif(C:C,"d3")</f>
        <v>0</v>
      </c>
      <c r="N9" s="16" t="s">
        <v>45</v>
      </c>
      <c r="O9" s="16">
        <f>countif(C:C,"d4")</f>
        <v>0</v>
      </c>
      <c r="P9" s="16">
        <f t="shared" si="1"/>
        <v>3</v>
      </c>
      <c r="Q9" s="17"/>
      <c r="R9" s="17"/>
      <c r="S9" s="17"/>
      <c r="T9" s="17"/>
      <c r="U9" s="17"/>
      <c r="V9" s="17"/>
      <c r="W9" s="17"/>
      <c r="X9" s="17"/>
      <c r="Y9" s="17"/>
      <c r="Z9" s="17"/>
    </row>
    <row r="10" ht="15.75" customHeight="1">
      <c r="A10" s="14" t="s">
        <v>170</v>
      </c>
      <c r="B10" s="15" t="s">
        <v>175</v>
      </c>
      <c r="C10" s="16" t="s">
        <v>10</v>
      </c>
      <c r="D10" s="16" t="s">
        <v>11</v>
      </c>
      <c r="E10" s="16" t="s">
        <v>11</v>
      </c>
      <c r="F10" s="16" t="s">
        <v>11</v>
      </c>
      <c r="G10" s="16" t="s">
        <v>11</v>
      </c>
      <c r="H10" s="16" t="s">
        <v>47</v>
      </c>
      <c r="I10" s="16">
        <f>countif(C:C,"e1")</f>
        <v>0</v>
      </c>
      <c r="J10" s="16" t="s">
        <v>48</v>
      </c>
      <c r="K10" s="16">
        <f>countif(C:C,"e2")</f>
        <v>0</v>
      </c>
      <c r="L10" s="16" t="s">
        <v>49</v>
      </c>
      <c r="M10" s="16">
        <f>countif(C:C,"e3")</f>
        <v>0</v>
      </c>
      <c r="N10" s="16" t="s">
        <v>50</v>
      </c>
      <c r="O10" s="16">
        <f>countif(C:C,"e4")</f>
        <v>0</v>
      </c>
      <c r="P10" s="16">
        <f t="shared" si="1"/>
        <v>0</v>
      </c>
      <c r="Q10" s="17"/>
      <c r="R10" s="17"/>
      <c r="S10" s="17"/>
      <c r="T10" s="17"/>
      <c r="U10" s="17"/>
      <c r="V10" s="17"/>
      <c r="W10" s="17"/>
      <c r="X10" s="17"/>
      <c r="Y10" s="17"/>
      <c r="Z10" s="17"/>
    </row>
    <row r="11" ht="15.75" customHeight="1">
      <c r="A11" s="14" t="s">
        <v>170</v>
      </c>
      <c r="B11" s="15" t="s">
        <v>176</v>
      </c>
      <c r="C11" s="16" t="s">
        <v>115</v>
      </c>
      <c r="D11" s="16" t="s">
        <v>11</v>
      </c>
      <c r="E11" s="16" t="s">
        <v>11</v>
      </c>
      <c r="F11" s="16" t="s">
        <v>11</v>
      </c>
      <c r="G11" s="16" t="s">
        <v>11</v>
      </c>
      <c r="H11" s="16" t="s">
        <v>54</v>
      </c>
      <c r="I11" s="16">
        <f>countif(C:C,"f1")</f>
        <v>0</v>
      </c>
      <c r="J11" s="16" t="s">
        <v>55</v>
      </c>
      <c r="K11" s="16">
        <f>countif(C:C,"f2")</f>
        <v>0</v>
      </c>
      <c r="L11" s="16" t="s">
        <v>56</v>
      </c>
      <c r="M11" s="16">
        <f>countif(C:C,"f3")</f>
        <v>0</v>
      </c>
      <c r="N11" s="16" t="s">
        <v>57</v>
      </c>
      <c r="O11" s="16">
        <f>countif(C:C,"f4")</f>
        <v>0</v>
      </c>
      <c r="P11" s="16">
        <f t="shared" si="1"/>
        <v>0</v>
      </c>
      <c r="Q11" s="17"/>
      <c r="R11" s="17"/>
      <c r="S11" s="17"/>
      <c r="T11" s="17"/>
      <c r="U11" s="17"/>
      <c r="V11" s="17"/>
      <c r="W11" s="17"/>
      <c r="X11" s="17"/>
      <c r="Y11" s="17"/>
      <c r="Z11" s="17"/>
    </row>
    <row r="12" ht="15.75" customHeight="1">
      <c r="A12" s="14" t="s">
        <v>170</v>
      </c>
      <c r="B12" s="15" t="s">
        <v>177</v>
      </c>
      <c r="C12" s="18" t="s">
        <v>80</v>
      </c>
      <c r="D12" s="16" t="s">
        <v>11</v>
      </c>
      <c r="E12" s="16" t="s">
        <v>11</v>
      </c>
      <c r="F12" s="16" t="s">
        <v>11</v>
      </c>
      <c r="G12" s="16" t="s">
        <v>11</v>
      </c>
      <c r="H12" s="16" t="s">
        <v>59</v>
      </c>
      <c r="I12" s="16">
        <f>countif(C:C,"g1")</f>
        <v>1</v>
      </c>
      <c r="J12" s="16" t="s">
        <v>60</v>
      </c>
      <c r="K12" s="16">
        <f>countif(C:C,"g2")</f>
        <v>0</v>
      </c>
      <c r="L12" s="16" t="s">
        <v>61</v>
      </c>
      <c r="M12" s="16">
        <f>countif(C:C,"g3")</f>
        <v>0</v>
      </c>
      <c r="N12" s="16" t="s">
        <v>62</v>
      </c>
      <c r="O12" s="16">
        <f>countif(C:C,"g4")</f>
        <v>0</v>
      </c>
      <c r="P12" s="16">
        <f t="shared" si="1"/>
        <v>1</v>
      </c>
      <c r="Q12" s="17"/>
      <c r="R12" s="17"/>
      <c r="S12" s="17"/>
      <c r="T12" s="17"/>
      <c r="U12" s="17"/>
      <c r="V12" s="17"/>
      <c r="W12" s="17"/>
      <c r="X12" s="17"/>
      <c r="Y12" s="17"/>
      <c r="Z12" s="17"/>
    </row>
    <row r="13" ht="15.75" customHeight="1">
      <c r="A13" s="14" t="s">
        <v>170</v>
      </c>
      <c r="B13" s="15" t="s">
        <v>178</v>
      </c>
      <c r="C13" s="18" t="s">
        <v>91</v>
      </c>
      <c r="D13" s="16" t="s">
        <v>11</v>
      </c>
      <c r="E13" s="16" t="s">
        <v>11</v>
      </c>
      <c r="F13" s="16" t="s">
        <v>11</v>
      </c>
      <c r="G13" s="16" t="s">
        <v>11</v>
      </c>
      <c r="H13" s="16" t="s">
        <v>64</v>
      </c>
      <c r="I13" s="16">
        <f>countif(C:C,"h1")</f>
        <v>0</v>
      </c>
      <c r="J13" s="16" t="s">
        <v>65</v>
      </c>
      <c r="K13" s="16">
        <f>countif(C:C,"h2")</f>
        <v>1</v>
      </c>
      <c r="L13" s="16" t="s">
        <v>66</v>
      </c>
      <c r="M13" s="16">
        <f>countif(C:C,"h3")</f>
        <v>1</v>
      </c>
      <c r="N13" s="16" t="s">
        <v>67</v>
      </c>
      <c r="O13" s="16">
        <f>countif(C:C,"h4")</f>
        <v>0</v>
      </c>
      <c r="P13" s="16">
        <f t="shared" si="1"/>
        <v>2</v>
      </c>
      <c r="Q13" s="17"/>
      <c r="R13" s="17"/>
      <c r="S13" s="17"/>
      <c r="T13" s="17"/>
      <c r="U13" s="17"/>
      <c r="V13" s="17"/>
      <c r="W13" s="17"/>
      <c r="X13" s="17"/>
      <c r="Y13" s="17"/>
      <c r="Z13" s="17"/>
    </row>
    <row r="14" ht="15.75" customHeight="1">
      <c r="A14" s="14" t="s">
        <v>170</v>
      </c>
      <c r="B14" s="15" t="s">
        <v>179</v>
      </c>
      <c r="C14" s="16" t="s">
        <v>180</v>
      </c>
      <c r="D14" s="16" t="s">
        <v>11</v>
      </c>
      <c r="E14" s="16" t="s">
        <v>11</v>
      </c>
      <c r="F14" s="16" t="s">
        <v>11</v>
      </c>
      <c r="G14" s="16" t="s">
        <v>11</v>
      </c>
      <c r="H14" s="16" t="s">
        <v>70</v>
      </c>
      <c r="I14" s="16">
        <f>countif(C:C,"i1")</f>
        <v>0</v>
      </c>
      <c r="J14" s="16" t="s">
        <v>71</v>
      </c>
      <c r="K14" s="16">
        <f>countif(C:C,"i2")</f>
        <v>0</v>
      </c>
      <c r="L14" s="16" t="s">
        <v>72</v>
      </c>
      <c r="M14" s="16">
        <f>countif(C:C,"i3")</f>
        <v>0</v>
      </c>
      <c r="N14" s="16" t="s">
        <v>73</v>
      </c>
      <c r="O14" s="16">
        <f>countif(C:C,"i4")</f>
        <v>0</v>
      </c>
      <c r="P14" s="16">
        <f t="shared" si="1"/>
        <v>0</v>
      </c>
      <c r="Q14" s="17"/>
      <c r="R14" s="17"/>
      <c r="S14" s="17"/>
      <c r="T14" s="17"/>
      <c r="U14" s="17"/>
      <c r="V14" s="17"/>
      <c r="W14" s="17"/>
      <c r="X14" s="17"/>
      <c r="Y14" s="17"/>
      <c r="Z14" s="17"/>
    </row>
    <row r="15" ht="15.75" customHeight="1">
      <c r="A15" s="14" t="s">
        <v>181</v>
      </c>
      <c r="B15" s="15" t="s">
        <v>182</v>
      </c>
      <c r="C15" s="16" t="s">
        <v>35</v>
      </c>
      <c r="D15" s="16" t="s">
        <v>11</v>
      </c>
      <c r="E15" s="16" t="s">
        <v>11</v>
      </c>
      <c r="F15" s="16" t="s">
        <v>11</v>
      </c>
      <c r="G15" s="16" t="s">
        <v>11</v>
      </c>
      <c r="H15" s="16" t="s">
        <v>75</v>
      </c>
      <c r="I15" s="16">
        <f>countif(C:C,"j1")</f>
        <v>0</v>
      </c>
      <c r="J15" s="16" t="s">
        <v>76</v>
      </c>
      <c r="K15" s="16">
        <f>countif(C:C,"j2")</f>
        <v>0</v>
      </c>
      <c r="L15" s="16" t="s">
        <v>77</v>
      </c>
      <c r="M15" s="16">
        <f>countif(C:C,"j3")</f>
        <v>0</v>
      </c>
      <c r="N15" s="16" t="s">
        <v>78</v>
      </c>
      <c r="O15" s="16">
        <f>countif(C:C,"j4")</f>
        <v>0</v>
      </c>
      <c r="P15" s="16">
        <f t="shared" si="1"/>
        <v>0</v>
      </c>
      <c r="Q15" s="17"/>
      <c r="R15" s="17"/>
      <c r="S15" s="17"/>
      <c r="T15" s="17"/>
      <c r="U15" s="17"/>
      <c r="V15" s="17"/>
      <c r="W15" s="17"/>
      <c r="X15" s="17"/>
      <c r="Y15" s="17"/>
      <c r="Z15" s="17"/>
    </row>
    <row r="16" ht="15.75" customHeight="1">
      <c r="A16" s="14" t="s">
        <v>183</v>
      </c>
      <c r="B16" s="15" t="s">
        <v>184</v>
      </c>
      <c r="C16" s="16" t="s">
        <v>14</v>
      </c>
      <c r="D16" s="16" t="s">
        <v>11</v>
      </c>
      <c r="E16" s="16" t="s">
        <v>11</v>
      </c>
      <c r="F16" s="16" t="s">
        <v>11</v>
      </c>
      <c r="G16" s="16" t="s">
        <v>11</v>
      </c>
      <c r="H16" s="16" t="s">
        <v>81</v>
      </c>
      <c r="P16" s="16">
        <f t="shared" si="1"/>
        <v>0</v>
      </c>
      <c r="Q16" s="17"/>
      <c r="R16" s="17"/>
      <c r="S16" s="17"/>
      <c r="T16" s="17"/>
      <c r="U16" s="17"/>
      <c r="V16" s="17"/>
      <c r="W16" s="17"/>
      <c r="X16" s="17"/>
      <c r="Y16" s="17"/>
      <c r="Z16" s="17"/>
    </row>
    <row r="17" ht="15.75" customHeight="1">
      <c r="A17" s="14" t="s">
        <v>183</v>
      </c>
      <c r="B17" s="15" t="s">
        <v>185</v>
      </c>
      <c r="C17" s="16" t="s">
        <v>41</v>
      </c>
      <c r="D17" s="16" t="s">
        <v>11</v>
      </c>
      <c r="E17" s="16" t="s">
        <v>11</v>
      </c>
      <c r="F17" s="16" t="s">
        <v>11</v>
      </c>
      <c r="G17" s="16" t="s">
        <v>11</v>
      </c>
      <c r="H17" s="20" t="s">
        <v>83</v>
      </c>
      <c r="P17" s="20">
        <f>sum(P6:P16)</f>
        <v>15</v>
      </c>
      <c r="Q17" s="17"/>
      <c r="R17" s="17"/>
      <c r="S17" s="17"/>
      <c r="T17" s="17"/>
      <c r="U17" s="17"/>
      <c r="V17" s="17"/>
      <c r="W17" s="17"/>
      <c r="X17" s="17"/>
      <c r="Y17" s="17"/>
      <c r="Z17" s="17"/>
    </row>
    <row r="18" ht="15.75" customHeight="1">
      <c r="H18" s="17"/>
      <c r="I18" s="20" t="s">
        <v>85</v>
      </c>
      <c r="J18" s="20" t="s">
        <v>86</v>
      </c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</row>
    <row r="19" ht="15.75" customHeight="1">
      <c r="H19" s="16" t="s">
        <v>4</v>
      </c>
      <c r="I19" s="16">
        <f>countif(D:D,"o")</f>
        <v>0</v>
      </c>
      <c r="J19" s="16">
        <f>countif(D:D,"x")</f>
        <v>15</v>
      </c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</row>
    <row r="20" ht="15.75" customHeight="1">
      <c r="H20" s="16" t="s">
        <v>5</v>
      </c>
      <c r="I20" s="16">
        <f>countif(E:E,"o")</f>
        <v>1</v>
      </c>
      <c r="J20" s="16">
        <f>countif(E:E,"x")</f>
        <v>14</v>
      </c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</row>
    <row r="21" ht="15.75" customHeight="1">
      <c r="H21" s="16" t="s">
        <v>6</v>
      </c>
      <c r="I21" s="16">
        <f>countif(F:F,"o")</f>
        <v>0</v>
      </c>
      <c r="J21" s="16">
        <f>countif(F:F,"x")</f>
        <v>15</v>
      </c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</row>
    <row r="22" ht="15.75" customHeight="1">
      <c r="H22" s="16" t="s">
        <v>7</v>
      </c>
      <c r="I22" s="16">
        <f>countif(G:G,"o")</f>
        <v>0</v>
      </c>
      <c r="J22" s="16">
        <f>countif(G:G,"x")</f>
        <v>15</v>
      </c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</row>
    <row r="23" ht="15.75" customHeight="1"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</row>
    <row r="24" ht="15.75" customHeight="1"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</row>
    <row r="25" ht="15.75" customHeight="1"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</row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3">
    <mergeCell ref="A1:G1"/>
    <mergeCell ref="H16:O16"/>
    <mergeCell ref="H17:O17"/>
  </mergeCells>
  <printOptions/>
  <pageMargins bottom="1.0" footer="0.0" header="0.0" left="0.75" right="0.75" top="1.0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6.71"/>
    <col customWidth="1" min="2" max="2" width="97.43"/>
    <col customWidth="1" min="3" max="3" width="10.0"/>
    <col customWidth="1" min="4" max="6" width="8.71"/>
    <col customWidth="1" min="7" max="7" width="14.43"/>
    <col customWidth="1" min="8" max="8" width="17.29"/>
    <col customWidth="1" min="9" max="9" width="8.71"/>
    <col customWidth="1" min="10" max="10" width="15.14"/>
    <col customWidth="1" min="11" max="11" width="8.71"/>
    <col customWidth="1" min="12" max="12" width="15.14"/>
    <col customWidth="1" min="13" max="13" width="8.71"/>
    <col customWidth="1" min="14" max="14" width="12.0"/>
    <col customWidth="1" min="15" max="15" width="8.71"/>
    <col customWidth="1" min="16" max="16" width="12.0"/>
    <col customWidth="1" min="17" max="26" width="8.71"/>
  </cols>
  <sheetData>
    <row r="1" ht="15.75" customHeight="1">
      <c r="A1" s="11" t="s">
        <v>186</v>
      </c>
    </row>
    <row r="2" ht="15.75" customHeight="1">
      <c r="A2" s="12" t="s">
        <v>1</v>
      </c>
      <c r="B2" s="12" t="s">
        <v>2</v>
      </c>
      <c r="C2" s="13" t="s">
        <v>3</v>
      </c>
      <c r="D2" s="13" t="s">
        <v>4</v>
      </c>
      <c r="E2" s="13" t="s">
        <v>5</v>
      </c>
      <c r="F2" s="13" t="s">
        <v>6</v>
      </c>
      <c r="G2" s="13" t="s">
        <v>7</v>
      </c>
    </row>
    <row r="3" ht="15.75" customHeight="1">
      <c r="A3" s="14" t="s">
        <v>187</v>
      </c>
      <c r="B3" s="15" t="s">
        <v>188</v>
      </c>
      <c r="C3" s="16" t="s">
        <v>22</v>
      </c>
      <c r="D3" s="16" t="s">
        <v>11</v>
      </c>
      <c r="E3" s="16" t="s">
        <v>11</v>
      </c>
      <c r="F3" s="16" t="s">
        <v>11</v>
      </c>
      <c r="G3" s="16" t="s">
        <v>11</v>
      </c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</row>
    <row r="4" ht="15.75" customHeight="1">
      <c r="A4" s="14" t="s">
        <v>187</v>
      </c>
      <c r="B4" s="15" t="s">
        <v>189</v>
      </c>
      <c r="C4" s="18" t="s">
        <v>91</v>
      </c>
      <c r="D4" s="16" t="s">
        <v>11</v>
      </c>
      <c r="E4" s="16" t="s">
        <v>11</v>
      </c>
      <c r="F4" s="16" t="s">
        <v>11</v>
      </c>
      <c r="G4" s="16" t="s">
        <v>11</v>
      </c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</row>
    <row r="5" ht="15.75" customHeight="1">
      <c r="A5" s="14" t="s">
        <v>187</v>
      </c>
      <c r="B5" s="15" t="s">
        <v>190</v>
      </c>
      <c r="C5" s="16" t="s">
        <v>111</v>
      </c>
      <c r="D5" s="16" t="s">
        <v>11</v>
      </c>
      <c r="E5" s="16" t="s">
        <v>11</v>
      </c>
      <c r="F5" s="16" t="s">
        <v>11</v>
      </c>
      <c r="G5" s="16" t="s">
        <v>11</v>
      </c>
      <c r="H5" s="19" t="s">
        <v>15</v>
      </c>
      <c r="I5" s="19" t="s">
        <v>16</v>
      </c>
      <c r="J5" s="19" t="s">
        <v>17</v>
      </c>
      <c r="K5" s="19" t="s">
        <v>16</v>
      </c>
      <c r="L5" s="19" t="s">
        <v>169</v>
      </c>
      <c r="M5" s="19" t="s">
        <v>16</v>
      </c>
      <c r="N5" s="19" t="s">
        <v>19</v>
      </c>
      <c r="O5" s="19" t="s">
        <v>16</v>
      </c>
      <c r="P5" s="19" t="s">
        <v>20</v>
      </c>
      <c r="Q5" s="17"/>
      <c r="R5" s="17"/>
      <c r="S5" s="17"/>
      <c r="T5" s="17"/>
      <c r="U5" s="17"/>
      <c r="V5" s="17"/>
      <c r="W5" s="17"/>
      <c r="X5" s="17"/>
      <c r="Y5" s="17"/>
      <c r="Z5" s="17"/>
    </row>
    <row r="6" ht="15.75" customHeight="1">
      <c r="A6" s="14" t="s">
        <v>187</v>
      </c>
      <c r="B6" s="15" t="s">
        <v>191</v>
      </c>
      <c r="C6" s="16" t="s">
        <v>10</v>
      </c>
      <c r="D6" s="16" t="s">
        <v>11</v>
      </c>
      <c r="E6" s="16" t="s">
        <v>11</v>
      </c>
      <c r="F6" s="16" t="s">
        <v>11</v>
      </c>
      <c r="G6" s="16" t="s">
        <v>11</v>
      </c>
      <c r="H6" s="16" t="s">
        <v>23</v>
      </c>
      <c r="I6" s="16">
        <f>countif(C:C,"a1")</f>
        <v>2</v>
      </c>
      <c r="J6" s="16" t="s">
        <v>24</v>
      </c>
      <c r="K6" s="16">
        <f>countif(C:C,"a2")</f>
        <v>1</v>
      </c>
      <c r="L6" s="16" t="s">
        <v>25</v>
      </c>
      <c r="M6" s="16">
        <f>countif(C:C,"a3")</f>
        <v>0</v>
      </c>
      <c r="N6" s="16" t="s">
        <v>26</v>
      </c>
      <c r="O6" s="16">
        <f>countif(C:C,"a4")</f>
        <v>0</v>
      </c>
      <c r="P6" s="16">
        <f t="shared" ref="P6:P16" si="1">sum(I6,K6,M6,O6)</f>
        <v>3</v>
      </c>
      <c r="Q6" s="17"/>
      <c r="R6" s="17"/>
      <c r="S6" s="17"/>
      <c r="T6" s="17"/>
      <c r="U6" s="17"/>
      <c r="V6" s="17"/>
      <c r="W6" s="17"/>
      <c r="X6" s="17"/>
      <c r="Y6" s="17"/>
      <c r="Z6" s="17"/>
    </row>
    <row r="7" ht="15.75" customHeight="1">
      <c r="A7" s="14" t="s">
        <v>187</v>
      </c>
      <c r="B7" s="15" t="s">
        <v>192</v>
      </c>
      <c r="C7" s="16" t="s">
        <v>193</v>
      </c>
      <c r="D7" s="16" t="s">
        <v>11</v>
      </c>
      <c r="E7" s="16" t="s">
        <v>11</v>
      </c>
      <c r="F7" s="16" t="s">
        <v>11</v>
      </c>
      <c r="G7" s="16" t="s">
        <v>11</v>
      </c>
      <c r="H7" s="16" t="s">
        <v>30</v>
      </c>
      <c r="I7" s="16">
        <f>countif(C:C,"b1")</f>
        <v>3</v>
      </c>
      <c r="J7" s="16" t="s">
        <v>31</v>
      </c>
      <c r="K7" s="16">
        <f>countif(C:C,"b2")</f>
        <v>0</v>
      </c>
      <c r="L7" s="16" t="s">
        <v>32</v>
      </c>
      <c r="M7" s="16">
        <f>countif(C:C,"b3")</f>
        <v>1</v>
      </c>
      <c r="N7" s="16" t="s">
        <v>33</v>
      </c>
      <c r="O7" s="16">
        <f>countif(C:C,"b4")</f>
        <v>0</v>
      </c>
      <c r="P7" s="16">
        <f t="shared" si="1"/>
        <v>4</v>
      </c>
      <c r="Q7" s="17"/>
      <c r="R7" s="17"/>
      <c r="S7" s="17"/>
      <c r="T7" s="17"/>
      <c r="U7" s="17"/>
      <c r="V7" s="17"/>
      <c r="W7" s="17"/>
      <c r="X7" s="17"/>
      <c r="Y7" s="17"/>
      <c r="Z7" s="17"/>
    </row>
    <row r="8" ht="15.75" customHeight="1">
      <c r="A8" s="14" t="s">
        <v>187</v>
      </c>
      <c r="B8" s="15" t="s">
        <v>194</v>
      </c>
      <c r="C8" s="18" t="s">
        <v>195</v>
      </c>
      <c r="D8" s="16" t="s">
        <v>11</v>
      </c>
      <c r="E8" s="16" t="s">
        <v>11</v>
      </c>
      <c r="F8" s="16" t="s">
        <v>11</v>
      </c>
      <c r="G8" s="16" t="s">
        <v>11</v>
      </c>
      <c r="H8" s="16" t="s">
        <v>36</v>
      </c>
      <c r="I8" s="16">
        <f>countif(C:C,"c1")</f>
        <v>0</v>
      </c>
      <c r="J8" s="16" t="s">
        <v>37</v>
      </c>
      <c r="K8" s="16">
        <f>countif(C:C,"c2")</f>
        <v>2</v>
      </c>
      <c r="L8" s="16" t="s">
        <v>38</v>
      </c>
      <c r="M8" s="16">
        <f>countif(C:C,"c3")</f>
        <v>4</v>
      </c>
      <c r="N8" s="16" t="s">
        <v>39</v>
      </c>
      <c r="O8" s="16">
        <f>countif(C:C,"c4")</f>
        <v>0</v>
      </c>
      <c r="P8" s="16">
        <f t="shared" si="1"/>
        <v>6</v>
      </c>
      <c r="Q8" s="17"/>
      <c r="R8" s="17"/>
      <c r="S8" s="17"/>
      <c r="T8" s="17"/>
      <c r="U8" s="17"/>
      <c r="V8" s="17"/>
      <c r="W8" s="17"/>
      <c r="X8" s="17"/>
      <c r="Y8" s="17"/>
      <c r="Z8" s="17"/>
    </row>
    <row r="9" ht="15.75" customHeight="1">
      <c r="A9" s="14" t="s">
        <v>187</v>
      </c>
      <c r="B9" s="15" t="s">
        <v>196</v>
      </c>
      <c r="C9" s="16" t="s">
        <v>22</v>
      </c>
      <c r="D9" s="16" t="s">
        <v>11</v>
      </c>
      <c r="E9" s="16" t="s">
        <v>11</v>
      </c>
      <c r="F9" s="16" t="s">
        <v>11</v>
      </c>
      <c r="G9" s="16" t="s">
        <v>11</v>
      </c>
      <c r="H9" s="16" t="s">
        <v>42</v>
      </c>
      <c r="I9" s="16">
        <f>countif(C:C,"d1")</f>
        <v>6</v>
      </c>
      <c r="J9" s="16" t="s">
        <v>43</v>
      </c>
      <c r="K9" s="16">
        <f>countif(C:C,"d2")</f>
        <v>2</v>
      </c>
      <c r="L9" s="16" t="s">
        <v>44</v>
      </c>
      <c r="M9" s="16">
        <f>countif(C:C,"d3")</f>
        <v>0</v>
      </c>
      <c r="N9" s="16" t="s">
        <v>45</v>
      </c>
      <c r="O9" s="16">
        <f>countif(C:C,"d4")</f>
        <v>0</v>
      </c>
      <c r="P9" s="16">
        <f t="shared" si="1"/>
        <v>8</v>
      </c>
      <c r="Q9" s="17"/>
      <c r="R9" s="17"/>
      <c r="S9" s="17"/>
      <c r="T9" s="17"/>
      <c r="U9" s="17"/>
      <c r="V9" s="17"/>
      <c r="W9" s="17"/>
      <c r="X9" s="17"/>
      <c r="Y9" s="17"/>
      <c r="Z9" s="17"/>
    </row>
    <row r="10" ht="15.75" customHeight="1">
      <c r="A10" s="14" t="s">
        <v>187</v>
      </c>
      <c r="B10" s="15" t="s">
        <v>197</v>
      </c>
      <c r="C10" s="16" t="s">
        <v>198</v>
      </c>
      <c r="D10" s="16" t="s">
        <v>11</v>
      </c>
      <c r="E10" s="16" t="s">
        <v>11</v>
      </c>
      <c r="F10" s="16" t="s">
        <v>11</v>
      </c>
      <c r="G10" s="16" t="s">
        <v>11</v>
      </c>
      <c r="H10" s="16" t="s">
        <v>47</v>
      </c>
      <c r="I10" s="16">
        <f>countif(C:C,"e1")</f>
        <v>0</v>
      </c>
      <c r="J10" s="16" t="s">
        <v>48</v>
      </c>
      <c r="K10" s="16">
        <f>countif(C:C,"e2")</f>
        <v>0</v>
      </c>
      <c r="L10" s="16" t="s">
        <v>49</v>
      </c>
      <c r="M10" s="16">
        <f>countif(C:C,"e3")</f>
        <v>0</v>
      </c>
      <c r="N10" s="16" t="s">
        <v>50</v>
      </c>
      <c r="O10" s="16">
        <f>countif(C:C,"e4")</f>
        <v>0</v>
      </c>
      <c r="P10" s="16">
        <f t="shared" si="1"/>
        <v>0</v>
      </c>
      <c r="Q10" s="17"/>
      <c r="R10" s="17"/>
      <c r="S10" s="17"/>
      <c r="T10" s="17"/>
      <c r="U10" s="17"/>
      <c r="V10" s="17"/>
      <c r="W10" s="17"/>
      <c r="X10" s="17"/>
      <c r="Y10" s="17"/>
      <c r="Z10" s="17"/>
    </row>
    <row r="11" ht="15.75" customHeight="1">
      <c r="A11" s="14" t="s">
        <v>187</v>
      </c>
      <c r="B11" s="15" t="s">
        <v>199</v>
      </c>
      <c r="C11" s="18" t="s">
        <v>22</v>
      </c>
      <c r="D11" s="16" t="s">
        <v>11</v>
      </c>
      <c r="E11" s="16" t="s">
        <v>11</v>
      </c>
      <c r="F11" s="16" t="s">
        <v>11</v>
      </c>
      <c r="G11" s="16" t="s">
        <v>11</v>
      </c>
      <c r="H11" s="16" t="s">
        <v>54</v>
      </c>
      <c r="I11" s="16">
        <f>countif(C:C,"f1")</f>
        <v>4</v>
      </c>
      <c r="J11" s="16" t="s">
        <v>55</v>
      </c>
      <c r="K11" s="16">
        <f>countif(C:C,"f2")</f>
        <v>4</v>
      </c>
      <c r="L11" s="16" t="s">
        <v>56</v>
      </c>
      <c r="M11" s="16">
        <f>countif(C:C,"f3")</f>
        <v>1</v>
      </c>
      <c r="N11" s="16" t="s">
        <v>57</v>
      </c>
      <c r="O11" s="16">
        <f>countif(C:C,"f4")</f>
        <v>0</v>
      </c>
      <c r="P11" s="16">
        <f t="shared" si="1"/>
        <v>9</v>
      </c>
      <c r="Q11" s="17"/>
      <c r="R11" s="17"/>
      <c r="S11" s="17"/>
      <c r="T11" s="17"/>
      <c r="U11" s="17"/>
      <c r="V11" s="17"/>
      <c r="W11" s="17"/>
      <c r="X11" s="17"/>
      <c r="Y11" s="17"/>
      <c r="Z11" s="17"/>
    </row>
    <row r="12" ht="15.75" customHeight="1">
      <c r="A12" s="14" t="s">
        <v>187</v>
      </c>
      <c r="B12" s="15" t="s">
        <v>200</v>
      </c>
      <c r="C12" s="16" t="s">
        <v>22</v>
      </c>
      <c r="D12" s="16" t="s">
        <v>11</v>
      </c>
      <c r="E12" s="16" t="s">
        <v>11</v>
      </c>
      <c r="F12" s="16" t="s">
        <v>11</v>
      </c>
      <c r="G12" s="16" t="s">
        <v>11</v>
      </c>
      <c r="H12" s="16" t="s">
        <v>59</v>
      </c>
      <c r="I12" s="16">
        <f>countif(C:C,"g1")</f>
        <v>1</v>
      </c>
      <c r="J12" s="16" t="s">
        <v>60</v>
      </c>
      <c r="K12" s="16">
        <f>countif(C:C,"g2")</f>
        <v>0</v>
      </c>
      <c r="L12" s="16" t="s">
        <v>61</v>
      </c>
      <c r="M12" s="16">
        <f>countif(C:C,"g3")</f>
        <v>1</v>
      </c>
      <c r="N12" s="16" t="s">
        <v>62</v>
      </c>
      <c r="O12" s="16">
        <f>countif(C:C,"g4")</f>
        <v>0</v>
      </c>
      <c r="P12" s="16">
        <f t="shared" si="1"/>
        <v>2</v>
      </c>
      <c r="Q12" s="17"/>
      <c r="R12" s="17"/>
      <c r="S12" s="17"/>
      <c r="T12" s="17"/>
      <c r="U12" s="17"/>
      <c r="V12" s="17"/>
      <c r="W12" s="17"/>
      <c r="X12" s="17"/>
      <c r="Y12" s="17"/>
      <c r="Z12" s="17"/>
    </row>
    <row r="13" ht="15.75" customHeight="1">
      <c r="A13" s="14" t="s">
        <v>201</v>
      </c>
      <c r="B13" s="15" t="s">
        <v>202</v>
      </c>
      <c r="C13" s="16" t="s">
        <v>117</v>
      </c>
      <c r="D13" s="16" t="s">
        <v>11</v>
      </c>
      <c r="E13" s="16" t="s">
        <v>11</v>
      </c>
      <c r="F13" s="16" t="s">
        <v>11</v>
      </c>
      <c r="G13" s="16" t="s">
        <v>11</v>
      </c>
      <c r="H13" s="16" t="s">
        <v>64</v>
      </c>
      <c r="I13" s="16">
        <f>countif(C:C,"h1")</f>
        <v>0</v>
      </c>
      <c r="J13" s="16" t="s">
        <v>65</v>
      </c>
      <c r="K13" s="16">
        <f>countif(C:C,"h2")</f>
        <v>7</v>
      </c>
      <c r="L13" s="16" t="s">
        <v>66</v>
      </c>
      <c r="M13" s="16">
        <f>countif(C:C,"h3")</f>
        <v>1</v>
      </c>
      <c r="N13" s="16" t="s">
        <v>67</v>
      </c>
      <c r="O13" s="16">
        <f>countif(C:C,"h4")</f>
        <v>1</v>
      </c>
      <c r="P13" s="16">
        <f t="shared" si="1"/>
        <v>9</v>
      </c>
      <c r="Q13" s="17"/>
      <c r="R13" s="17"/>
      <c r="S13" s="17"/>
      <c r="T13" s="17"/>
      <c r="U13" s="17"/>
      <c r="V13" s="17"/>
      <c r="W13" s="17"/>
      <c r="X13" s="17"/>
      <c r="Y13" s="17"/>
      <c r="Z13" s="17"/>
    </row>
    <row r="14" ht="15.75" customHeight="1">
      <c r="A14" s="14" t="s">
        <v>201</v>
      </c>
      <c r="B14" s="15" t="s">
        <v>203</v>
      </c>
      <c r="C14" s="18" t="s">
        <v>91</v>
      </c>
      <c r="D14" s="16" t="s">
        <v>11</v>
      </c>
      <c r="E14" s="16" t="s">
        <v>11</v>
      </c>
      <c r="F14" s="16" t="s">
        <v>11</v>
      </c>
      <c r="G14" s="16" t="s">
        <v>11</v>
      </c>
      <c r="H14" s="16" t="s">
        <v>70</v>
      </c>
      <c r="I14" s="16">
        <f>countif(C:C,"i1")</f>
        <v>0</v>
      </c>
      <c r="J14" s="16" t="s">
        <v>71</v>
      </c>
      <c r="K14" s="16">
        <f>countif(C:C,"i2")</f>
        <v>0</v>
      </c>
      <c r="L14" s="16" t="s">
        <v>72</v>
      </c>
      <c r="M14" s="16">
        <f>countif(C:C,"i3")</f>
        <v>0</v>
      </c>
      <c r="N14" s="16" t="s">
        <v>73</v>
      </c>
      <c r="O14" s="16">
        <f>countif(C:C,"i4")</f>
        <v>0</v>
      </c>
      <c r="P14" s="16">
        <f t="shared" si="1"/>
        <v>0</v>
      </c>
      <c r="Q14" s="17"/>
      <c r="R14" s="17"/>
      <c r="S14" s="17"/>
      <c r="T14" s="17"/>
      <c r="U14" s="17"/>
      <c r="V14" s="17"/>
      <c r="W14" s="17"/>
      <c r="X14" s="17"/>
      <c r="Y14" s="17"/>
      <c r="Z14" s="17"/>
    </row>
    <row r="15" ht="15.75" customHeight="1">
      <c r="A15" s="14" t="s">
        <v>201</v>
      </c>
      <c r="B15" s="15" t="s">
        <v>204</v>
      </c>
      <c r="C15" s="16" t="s">
        <v>80</v>
      </c>
      <c r="D15" s="16" t="s">
        <v>11</v>
      </c>
      <c r="E15" s="16" t="s">
        <v>11</v>
      </c>
      <c r="F15" s="16" t="s">
        <v>11</v>
      </c>
      <c r="G15" s="16" t="s">
        <v>11</v>
      </c>
      <c r="H15" s="16" t="s">
        <v>75</v>
      </c>
      <c r="I15" s="16">
        <f>countif(C:C,"j1")</f>
        <v>0</v>
      </c>
      <c r="J15" s="16" t="s">
        <v>76</v>
      </c>
      <c r="K15" s="16">
        <f>countif(C:C,"j2")</f>
        <v>0</v>
      </c>
      <c r="L15" s="16" t="s">
        <v>77</v>
      </c>
      <c r="M15" s="16">
        <f>countif(C:C,"j3")</f>
        <v>0</v>
      </c>
      <c r="N15" s="16" t="s">
        <v>78</v>
      </c>
      <c r="O15" s="16">
        <f>countif(C:C,"j4")</f>
        <v>0</v>
      </c>
      <c r="P15" s="16">
        <f t="shared" si="1"/>
        <v>0</v>
      </c>
      <c r="Q15" s="17"/>
      <c r="R15" s="17"/>
      <c r="S15" s="17"/>
      <c r="T15" s="17"/>
      <c r="U15" s="17"/>
      <c r="V15" s="17"/>
      <c r="W15" s="17"/>
      <c r="X15" s="17"/>
      <c r="Y15" s="17"/>
      <c r="Z15" s="17"/>
    </row>
    <row r="16" ht="15.75" customHeight="1">
      <c r="A16" s="14" t="s">
        <v>201</v>
      </c>
      <c r="B16" s="15" t="s">
        <v>205</v>
      </c>
      <c r="C16" s="18" t="s">
        <v>53</v>
      </c>
      <c r="D16" s="16" t="s">
        <v>11</v>
      </c>
      <c r="E16" s="16" t="s">
        <v>11</v>
      </c>
      <c r="F16" s="16" t="s">
        <v>11</v>
      </c>
      <c r="G16" s="16" t="s">
        <v>11</v>
      </c>
      <c r="H16" s="16" t="s">
        <v>81</v>
      </c>
      <c r="P16" s="16">
        <f t="shared" si="1"/>
        <v>0</v>
      </c>
      <c r="Q16" s="17"/>
      <c r="R16" s="17"/>
      <c r="S16" s="17"/>
      <c r="T16" s="17"/>
      <c r="U16" s="17"/>
      <c r="V16" s="17"/>
      <c r="W16" s="17"/>
      <c r="X16" s="17"/>
      <c r="Y16" s="17"/>
      <c r="Z16" s="17"/>
    </row>
    <row r="17" ht="15.75" customHeight="1">
      <c r="A17" s="14" t="s">
        <v>201</v>
      </c>
      <c r="B17" s="15" t="s">
        <v>206</v>
      </c>
      <c r="C17" s="18" t="s">
        <v>148</v>
      </c>
      <c r="D17" s="16" t="s">
        <v>11</v>
      </c>
      <c r="E17" s="16" t="s">
        <v>11</v>
      </c>
      <c r="F17" s="16" t="s">
        <v>11</v>
      </c>
      <c r="G17" s="16" t="s">
        <v>11</v>
      </c>
      <c r="H17" s="20" t="s">
        <v>83</v>
      </c>
      <c r="P17" s="20">
        <f>sum(P6:P16)</f>
        <v>41</v>
      </c>
      <c r="Q17" s="17"/>
      <c r="R17" s="17"/>
      <c r="S17" s="17"/>
      <c r="T17" s="17"/>
      <c r="U17" s="17"/>
      <c r="V17" s="17"/>
      <c r="W17" s="17"/>
      <c r="X17" s="17"/>
      <c r="Y17" s="17"/>
      <c r="Z17" s="17"/>
    </row>
    <row r="18" ht="15.75" customHeight="1">
      <c r="A18" s="14" t="s">
        <v>207</v>
      </c>
      <c r="B18" s="15" t="s">
        <v>208</v>
      </c>
      <c r="C18" s="16" t="s">
        <v>35</v>
      </c>
      <c r="D18" s="16" t="s">
        <v>11</v>
      </c>
      <c r="E18" s="16" t="s">
        <v>11</v>
      </c>
      <c r="F18" s="16" t="s">
        <v>11</v>
      </c>
      <c r="G18" s="16" t="s">
        <v>11</v>
      </c>
      <c r="H18" s="17"/>
      <c r="I18" s="20" t="s">
        <v>85</v>
      </c>
      <c r="J18" s="20" t="s">
        <v>86</v>
      </c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</row>
    <row r="19" ht="15.75" customHeight="1">
      <c r="A19" s="14" t="s">
        <v>207</v>
      </c>
      <c r="B19" s="15" t="s">
        <v>209</v>
      </c>
      <c r="C19" s="16" t="s">
        <v>41</v>
      </c>
      <c r="D19" s="16" t="s">
        <v>11</v>
      </c>
      <c r="E19" s="16" t="s">
        <v>11</v>
      </c>
      <c r="F19" s="16" t="s">
        <v>11</v>
      </c>
      <c r="G19" s="16" t="s">
        <v>11</v>
      </c>
      <c r="H19" s="16" t="s">
        <v>4</v>
      </c>
      <c r="I19" s="16">
        <f>countif(D:D,"o")</f>
        <v>1</v>
      </c>
      <c r="J19" s="16">
        <f>countif(D:D,"x")</f>
        <v>40</v>
      </c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</row>
    <row r="20" ht="15.75" customHeight="1">
      <c r="A20" s="14" t="s">
        <v>207</v>
      </c>
      <c r="B20" s="15" t="s">
        <v>210</v>
      </c>
      <c r="C20" s="16" t="s">
        <v>117</v>
      </c>
      <c r="D20" s="16" t="s">
        <v>11</v>
      </c>
      <c r="E20" s="16" t="s">
        <v>11</v>
      </c>
      <c r="F20" s="16" t="s">
        <v>11</v>
      </c>
      <c r="G20" s="16" t="s">
        <v>11</v>
      </c>
      <c r="H20" s="16" t="s">
        <v>5</v>
      </c>
      <c r="I20" s="16">
        <f>countif(E:E,"o")</f>
        <v>0</v>
      </c>
      <c r="J20" s="16">
        <f>countif(E:E,"x")</f>
        <v>41</v>
      </c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</row>
    <row r="21" ht="15.75" customHeight="1">
      <c r="A21" s="14" t="s">
        <v>207</v>
      </c>
      <c r="B21" s="15" t="s">
        <v>211</v>
      </c>
      <c r="C21" s="16" t="s">
        <v>111</v>
      </c>
      <c r="D21" s="16" t="s">
        <v>11</v>
      </c>
      <c r="E21" s="16" t="s">
        <v>11</v>
      </c>
      <c r="F21" s="16" t="s">
        <v>11</v>
      </c>
      <c r="G21" s="16" t="s">
        <v>11</v>
      </c>
      <c r="H21" s="16" t="s">
        <v>6</v>
      </c>
      <c r="I21" s="16">
        <f>countif(F:F,"o")</f>
        <v>0</v>
      </c>
      <c r="J21" s="16">
        <f>countif(F:F,"x")</f>
        <v>41</v>
      </c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</row>
    <row r="22" ht="15.75" customHeight="1">
      <c r="A22" s="14" t="s">
        <v>207</v>
      </c>
      <c r="B22" s="15" t="s">
        <v>212</v>
      </c>
      <c r="C22" s="18" t="s">
        <v>91</v>
      </c>
      <c r="D22" s="16" t="s">
        <v>11</v>
      </c>
      <c r="E22" s="16" t="s">
        <v>11</v>
      </c>
      <c r="F22" s="16" t="s">
        <v>11</v>
      </c>
      <c r="G22" s="16" t="s">
        <v>11</v>
      </c>
      <c r="H22" s="16" t="s">
        <v>7</v>
      </c>
      <c r="I22" s="16">
        <f>countif(G:G,"o")</f>
        <v>0</v>
      </c>
      <c r="J22" s="16">
        <f>countif(G:G,"x")</f>
        <v>41</v>
      </c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</row>
    <row r="23" ht="15.75" customHeight="1">
      <c r="A23" s="14" t="s">
        <v>213</v>
      </c>
      <c r="B23" s="15" t="s">
        <v>214</v>
      </c>
      <c r="C23" s="16" t="s">
        <v>111</v>
      </c>
      <c r="D23" s="16" t="s">
        <v>11</v>
      </c>
      <c r="E23" s="16" t="s">
        <v>11</v>
      </c>
      <c r="F23" s="16" t="s">
        <v>11</v>
      </c>
      <c r="G23" s="16" t="s">
        <v>11</v>
      </c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</row>
    <row r="24" ht="15.75" customHeight="1">
      <c r="A24" s="14" t="s">
        <v>213</v>
      </c>
      <c r="B24" s="15" t="s">
        <v>215</v>
      </c>
      <c r="C24" s="16" t="s">
        <v>111</v>
      </c>
      <c r="D24" s="16" t="s">
        <v>11</v>
      </c>
      <c r="E24" s="16" t="s">
        <v>11</v>
      </c>
      <c r="F24" s="16" t="s">
        <v>11</v>
      </c>
      <c r="G24" s="16" t="s">
        <v>11</v>
      </c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</row>
    <row r="25" ht="15.75" customHeight="1">
      <c r="A25" s="14" t="s">
        <v>213</v>
      </c>
      <c r="B25" s="15" t="s">
        <v>216</v>
      </c>
      <c r="C25" s="18" t="s">
        <v>91</v>
      </c>
      <c r="D25" s="16" t="s">
        <v>11</v>
      </c>
      <c r="E25" s="16" t="s">
        <v>11</v>
      </c>
      <c r="F25" s="16" t="s">
        <v>11</v>
      </c>
      <c r="G25" s="16" t="s">
        <v>11</v>
      </c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</row>
    <row r="26" ht="15.75" customHeight="1">
      <c r="A26" s="14" t="s">
        <v>213</v>
      </c>
      <c r="B26" s="15" t="s">
        <v>217</v>
      </c>
      <c r="C26" s="16" t="s">
        <v>129</v>
      </c>
      <c r="D26" s="16" t="s">
        <v>11</v>
      </c>
      <c r="E26" s="16" t="s">
        <v>11</v>
      </c>
      <c r="F26" s="16" t="s">
        <v>11</v>
      </c>
      <c r="G26" s="16" t="s">
        <v>11</v>
      </c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</row>
    <row r="27" ht="15.75" customHeight="1">
      <c r="A27" s="14" t="s">
        <v>213</v>
      </c>
      <c r="B27" s="15" t="s">
        <v>218</v>
      </c>
      <c r="C27" s="16" t="s">
        <v>219</v>
      </c>
      <c r="D27" s="16" t="s">
        <v>11</v>
      </c>
      <c r="E27" s="16" t="s">
        <v>11</v>
      </c>
      <c r="F27" s="16" t="s">
        <v>11</v>
      </c>
      <c r="G27" s="16" t="s">
        <v>11</v>
      </c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</row>
    <row r="28" ht="15.75" customHeight="1">
      <c r="A28" s="14" t="s">
        <v>220</v>
      </c>
      <c r="B28" s="15" t="s">
        <v>221</v>
      </c>
      <c r="C28" s="16" t="s">
        <v>148</v>
      </c>
      <c r="D28" s="16" t="s">
        <v>11</v>
      </c>
      <c r="E28" s="16" t="s">
        <v>11</v>
      </c>
      <c r="F28" s="16" t="s">
        <v>11</v>
      </c>
      <c r="G28" s="16" t="s">
        <v>11</v>
      </c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</row>
    <row r="29" ht="15.75" customHeight="1">
      <c r="A29" s="14" t="s">
        <v>220</v>
      </c>
      <c r="B29" s="15" t="s">
        <v>222</v>
      </c>
      <c r="C29" s="16" t="s">
        <v>198</v>
      </c>
      <c r="D29" s="16" t="s">
        <v>11</v>
      </c>
      <c r="E29" s="16" t="s">
        <v>11</v>
      </c>
      <c r="F29" s="16" t="s">
        <v>11</v>
      </c>
      <c r="G29" s="16" t="s">
        <v>11</v>
      </c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</row>
    <row r="30" ht="15.75" customHeight="1">
      <c r="A30" s="14" t="s">
        <v>220</v>
      </c>
      <c r="B30" s="15" t="s">
        <v>223</v>
      </c>
      <c r="C30" s="18" t="s">
        <v>91</v>
      </c>
      <c r="D30" s="16" t="s">
        <v>11</v>
      </c>
      <c r="E30" s="16" t="s">
        <v>11</v>
      </c>
      <c r="F30" s="16" t="s">
        <v>11</v>
      </c>
      <c r="G30" s="16" t="s">
        <v>11</v>
      </c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</row>
    <row r="31" ht="15.75" customHeight="1">
      <c r="A31" s="15" t="s">
        <v>224</v>
      </c>
      <c r="B31" s="21" t="s">
        <v>225</v>
      </c>
      <c r="C31" s="16" t="s">
        <v>41</v>
      </c>
      <c r="D31" s="16" t="s">
        <v>11</v>
      </c>
      <c r="E31" s="16" t="s">
        <v>11</v>
      </c>
      <c r="F31" s="16" t="s">
        <v>11</v>
      </c>
      <c r="G31" s="16" t="s">
        <v>11</v>
      </c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</row>
    <row r="32" ht="15.75" customHeight="1">
      <c r="A32" s="15" t="s">
        <v>224</v>
      </c>
      <c r="B32" s="21" t="s">
        <v>226</v>
      </c>
      <c r="C32" s="18" t="s">
        <v>148</v>
      </c>
      <c r="D32" s="16" t="s">
        <v>11</v>
      </c>
      <c r="E32" s="16" t="s">
        <v>11</v>
      </c>
      <c r="F32" s="16" t="s">
        <v>11</v>
      </c>
      <c r="G32" s="16" t="s">
        <v>11</v>
      </c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</row>
    <row r="33" ht="15.75" customHeight="1">
      <c r="A33" s="14" t="s">
        <v>220</v>
      </c>
      <c r="B33" s="15" t="s">
        <v>227</v>
      </c>
      <c r="C33" s="16" t="s">
        <v>117</v>
      </c>
      <c r="D33" s="18" t="s">
        <v>167</v>
      </c>
      <c r="E33" s="16" t="s">
        <v>11</v>
      </c>
      <c r="F33" s="16" t="s">
        <v>11</v>
      </c>
      <c r="G33" s="16" t="s">
        <v>11</v>
      </c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</row>
    <row r="34" ht="15.75" customHeight="1">
      <c r="A34" s="14" t="s">
        <v>228</v>
      </c>
      <c r="B34" s="15" t="s">
        <v>229</v>
      </c>
      <c r="C34" s="18" t="s">
        <v>91</v>
      </c>
      <c r="D34" s="16" t="s">
        <v>11</v>
      </c>
      <c r="E34" s="16" t="s">
        <v>11</v>
      </c>
      <c r="F34" s="16" t="s">
        <v>11</v>
      </c>
      <c r="G34" s="16" t="s">
        <v>11</v>
      </c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</row>
    <row r="35" ht="15.75" customHeight="1">
      <c r="A35" s="14" t="s">
        <v>228</v>
      </c>
      <c r="B35" s="15" t="s">
        <v>230</v>
      </c>
      <c r="C35" s="16" t="s">
        <v>111</v>
      </c>
      <c r="D35" s="16" t="s">
        <v>11</v>
      </c>
      <c r="E35" s="16" t="s">
        <v>11</v>
      </c>
      <c r="F35" s="16" t="s">
        <v>11</v>
      </c>
      <c r="G35" s="16" t="s">
        <v>11</v>
      </c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</row>
    <row r="36" ht="15.75" customHeight="1">
      <c r="A36" s="14" t="s">
        <v>228</v>
      </c>
      <c r="B36" s="15" t="s">
        <v>231</v>
      </c>
      <c r="C36" s="16" t="s">
        <v>10</v>
      </c>
      <c r="D36" s="16" t="s">
        <v>11</v>
      </c>
      <c r="E36" s="16" t="s">
        <v>11</v>
      </c>
      <c r="F36" s="16" t="s">
        <v>11</v>
      </c>
      <c r="G36" s="16" t="s">
        <v>11</v>
      </c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</row>
    <row r="37" ht="15.75" customHeight="1">
      <c r="A37" s="14" t="s">
        <v>228</v>
      </c>
      <c r="B37" s="15" t="s">
        <v>232</v>
      </c>
      <c r="C37" s="16" t="s">
        <v>117</v>
      </c>
      <c r="D37" s="16" t="s">
        <v>11</v>
      </c>
      <c r="E37" s="16" t="s">
        <v>11</v>
      </c>
      <c r="F37" s="16" t="s">
        <v>11</v>
      </c>
      <c r="G37" s="16" t="s">
        <v>11</v>
      </c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</row>
    <row r="38" ht="15.75" customHeight="1">
      <c r="A38" s="14" t="s">
        <v>228</v>
      </c>
      <c r="B38" s="15" t="s">
        <v>233</v>
      </c>
      <c r="C38" s="16" t="s">
        <v>41</v>
      </c>
      <c r="D38" s="16" t="s">
        <v>11</v>
      </c>
      <c r="E38" s="16" t="s">
        <v>11</v>
      </c>
      <c r="F38" s="16" t="s">
        <v>11</v>
      </c>
      <c r="G38" s="16" t="s">
        <v>11</v>
      </c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</row>
    <row r="39" ht="15.75" customHeight="1">
      <c r="A39" s="14" t="s">
        <v>234</v>
      </c>
      <c r="B39" s="15" t="s">
        <v>235</v>
      </c>
      <c r="C39" s="16" t="s">
        <v>111</v>
      </c>
      <c r="D39" s="16" t="s">
        <v>11</v>
      </c>
      <c r="E39" s="16" t="s">
        <v>11</v>
      </c>
      <c r="F39" s="16" t="s">
        <v>11</v>
      </c>
      <c r="G39" s="16" t="s">
        <v>11</v>
      </c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</row>
    <row r="40" ht="15.75" customHeight="1">
      <c r="A40" s="14" t="s">
        <v>234</v>
      </c>
      <c r="B40" s="15" t="s">
        <v>236</v>
      </c>
      <c r="C40" s="16" t="s">
        <v>180</v>
      </c>
      <c r="D40" s="16" t="s">
        <v>11</v>
      </c>
      <c r="E40" s="16" t="s">
        <v>11</v>
      </c>
      <c r="F40" s="16" t="s">
        <v>11</v>
      </c>
      <c r="G40" s="16" t="s">
        <v>11</v>
      </c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</row>
    <row r="41" ht="15.75" customHeight="1">
      <c r="A41" s="14" t="s">
        <v>234</v>
      </c>
      <c r="B41" s="15" t="s">
        <v>237</v>
      </c>
      <c r="C41" s="16" t="s">
        <v>148</v>
      </c>
      <c r="D41" s="16" t="s">
        <v>11</v>
      </c>
      <c r="E41" s="16" t="s">
        <v>11</v>
      </c>
      <c r="F41" s="16" t="s">
        <v>11</v>
      </c>
      <c r="G41" s="16" t="s">
        <v>11</v>
      </c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</row>
    <row r="42" ht="15.75" customHeight="1">
      <c r="A42" s="14" t="s">
        <v>234</v>
      </c>
      <c r="B42" s="15" t="s">
        <v>238</v>
      </c>
      <c r="C42" s="16" t="s">
        <v>111</v>
      </c>
      <c r="D42" s="16" t="s">
        <v>11</v>
      </c>
      <c r="E42" s="16" t="s">
        <v>11</v>
      </c>
      <c r="F42" s="16" t="s">
        <v>11</v>
      </c>
      <c r="G42" s="16" t="s">
        <v>11</v>
      </c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</row>
    <row r="43" ht="15.75" customHeight="1">
      <c r="A43" s="14" t="s">
        <v>234</v>
      </c>
      <c r="B43" s="15" t="s">
        <v>239</v>
      </c>
      <c r="C43" s="16" t="s">
        <v>129</v>
      </c>
      <c r="D43" s="16" t="s">
        <v>11</v>
      </c>
      <c r="E43" s="16" t="s">
        <v>11</v>
      </c>
      <c r="F43" s="16" t="s">
        <v>11</v>
      </c>
      <c r="G43" s="16" t="s">
        <v>11</v>
      </c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</row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</sheetData>
  <mergeCells count="3">
    <mergeCell ref="A1:G1"/>
    <mergeCell ref="H16:O16"/>
    <mergeCell ref="H17:O17"/>
  </mergeCells>
  <printOptions/>
  <pageMargins bottom="1.0" footer="0.0" header="0.0" left="0.75" right="0.75" top="1.0"/>
  <pageSetup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6.71"/>
    <col customWidth="1" min="2" max="2" width="79.57"/>
    <col customWidth="1" min="3" max="3" width="10.0"/>
    <col customWidth="1" min="4" max="6" width="8.71"/>
    <col customWidth="1" min="7" max="7" width="14.43"/>
    <col customWidth="1" min="8" max="8" width="17.29"/>
    <col customWidth="1" min="9" max="9" width="8.71"/>
    <col customWidth="1" min="10" max="10" width="15.14"/>
    <col customWidth="1" min="11" max="11" width="8.71"/>
    <col customWidth="1" min="12" max="12" width="15.14"/>
    <col customWidth="1" min="13" max="13" width="8.71"/>
    <col customWidth="1" min="14" max="14" width="12.0"/>
    <col customWidth="1" min="15" max="15" width="8.71"/>
    <col customWidth="1" min="16" max="16" width="12.0"/>
    <col customWidth="1" min="17" max="26" width="8.71"/>
  </cols>
  <sheetData>
    <row r="1" ht="15.75" customHeight="1">
      <c r="A1" s="11" t="s">
        <v>240</v>
      </c>
    </row>
    <row r="2" ht="15.75" customHeight="1">
      <c r="A2" s="12" t="s">
        <v>1</v>
      </c>
      <c r="B2" s="12" t="s">
        <v>2</v>
      </c>
      <c r="C2" s="13" t="s">
        <v>3</v>
      </c>
      <c r="D2" s="13" t="s">
        <v>4</v>
      </c>
      <c r="E2" s="13" t="s">
        <v>5</v>
      </c>
      <c r="F2" s="13" t="s">
        <v>6</v>
      </c>
      <c r="G2" s="13" t="s">
        <v>7</v>
      </c>
    </row>
    <row r="3" ht="15.75" customHeight="1">
      <c r="A3" s="14" t="s">
        <v>213</v>
      </c>
      <c r="B3" s="15" t="s">
        <v>241</v>
      </c>
      <c r="C3" s="16" t="s">
        <v>102</v>
      </c>
      <c r="D3" s="16" t="s">
        <v>11</v>
      </c>
      <c r="E3" s="16" t="s">
        <v>11</v>
      </c>
      <c r="F3" s="16" t="s">
        <v>11</v>
      </c>
      <c r="G3" s="16" t="s">
        <v>11</v>
      </c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</row>
    <row r="4" ht="15.75" customHeight="1">
      <c r="A4" s="14" t="s">
        <v>213</v>
      </c>
      <c r="B4" s="15" t="s">
        <v>242</v>
      </c>
      <c r="C4" s="16" t="s">
        <v>117</v>
      </c>
      <c r="D4" s="16" t="s">
        <v>11</v>
      </c>
      <c r="E4" s="16" t="s">
        <v>11</v>
      </c>
      <c r="F4" s="16" t="s">
        <v>11</v>
      </c>
      <c r="G4" s="16" t="s">
        <v>11</v>
      </c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</row>
    <row r="5" ht="15.75" customHeight="1">
      <c r="A5" s="14" t="s">
        <v>213</v>
      </c>
      <c r="B5" s="15" t="s">
        <v>243</v>
      </c>
      <c r="C5" s="16" t="s">
        <v>41</v>
      </c>
      <c r="D5" s="16" t="s">
        <v>11</v>
      </c>
      <c r="E5" s="16" t="s">
        <v>11</v>
      </c>
      <c r="F5" s="16" t="s">
        <v>11</v>
      </c>
      <c r="G5" s="16" t="s">
        <v>11</v>
      </c>
      <c r="H5" s="19" t="s">
        <v>15</v>
      </c>
      <c r="I5" s="19" t="s">
        <v>16</v>
      </c>
      <c r="J5" s="19" t="s">
        <v>17</v>
      </c>
      <c r="K5" s="19" t="s">
        <v>16</v>
      </c>
      <c r="L5" s="19" t="s">
        <v>169</v>
      </c>
      <c r="M5" s="19" t="s">
        <v>16</v>
      </c>
      <c r="N5" s="19" t="s">
        <v>19</v>
      </c>
      <c r="O5" s="19" t="s">
        <v>16</v>
      </c>
      <c r="P5" s="19" t="s">
        <v>20</v>
      </c>
      <c r="Q5" s="17"/>
      <c r="R5" s="17"/>
      <c r="S5" s="17"/>
      <c r="T5" s="17"/>
      <c r="U5" s="17"/>
      <c r="V5" s="17"/>
      <c r="W5" s="17"/>
      <c r="X5" s="17"/>
      <c r="Y5" s="17"/>
      <c r="Z5" s="17"/>
    </row>
    <row r="6" ht="15.75" customHeight="1">
      <c r="A6" s="14" t="s">
        <v>228</v>
      </c>
      <c r="B6" s="15" t="s">
        <v>244</v>
      </c>
      <c r="C6" s="16" t="s">
        <v>180</v>
      </c>
      <c r="D6" s="16" t="s">
        <v>11</v>
      </c>
      <c r="E6" s="16" t="s">
        <v>11</v>
      </c>
      <c r="F6" s="16" t="s">
        <v>11</v>
      </c>
      <c r="G6" s="16" t="s">
        <v>11</v>
      </c>
      <c r="H6" s="16" t="s">
        <v>23</v>
      </c>
      <c r="I6" s="16">
        <f>countif(C:C,"a1")</f>
        <v>3</v>
      </c>
      <c r="J6" s="16" t="s">
        <v>24</v>
      </c>
      <c r="K6" s="16">
        <f>countif(C:C,"a2")</f>
        <v>2</v>
      </c>
      <c r="L6" s="16" t="s">
        <v>25</v>
      </c>
      <c r="M6" s="16">
        <f>countif(C:C,"a3")</f>
        <v>2</v>
      </c>
      <c r="N6" s="16" t="s">
        <v>26</v>
      </c>
      <c r="O6" s="16">
        <f>countif(C:C,"a4")</f>
        <v>0</v>
      </c>
      <c r="P6" s="16">
        <f t="shared" ref="P6:P16" si="1">sum(I6,K6,M6,O6)</f>
        <v>7</v>
      </c>
      <c r="Q6" s="17"/>
      <c r="R6" s="17"/>
      <c r="S6" s="17"/>
      <c r="T6" s="17"/>
      <c r="U6" s="17"/>
      <c r="V6" s="17"/>
      <c r="W6" s="17"/>
      <c r="X6" s="17"/>
      <c r="Y6" s="17"/>
      <c r="Z6" s="17"/>
    </row>
    <row r="7" ht="15.75" customHeight="1">
      <c r="A7" s="14" t="s">
        <v>228</v>
      </c>
      <c r="B7" s="15" t="s">
        <v>245</v>
      </c>
      <c r="C7" s="18" t="s">
        <v>10</v>
      </c>
      <c r="D7" s="16" t="s">
        <v>11</v>
      </c>
      <c r="E7" s="16" t="s">
        <v>11</v>
      </c>
      <c r="F7" s="16" t="s">
        <v>11</v>
      </c>
      <c r="G7" s="16" t="s">
        <v>11</v>
      </c>
      <c r="H7" s="16" t="s">
        <v>30</v>
      </c>
      <c r="I7" s="16">
        <f>countif(C:C,"b1")</f>
        <v>4</v>
      </c>
      <c r="J7" s="16" t="s">
        <v>31</v>
      </c>
      <c r="K7" s="16">
        <f>countif(C:C,"b2")</f>
        <v>2</v>
      </c>
      <c r="L7" s="16" t="s">
        <v>32</v>
      </c>
      <c r="M7" s="16">
        <f>countif(C:C,"b3")</f>
        <v>1</v>
      </c>
      <c r="N7" s="16" t="s">
        <v>33</v>
      </c>
      <c r="O7" s="16">
        <f>countif(C:C,"b4")</f>
        <v>0</v>
      </c>
      <c r="P7" s="16">
        <f t="shared" si="1"/>
        <v>7</v>
      </c>
      <c r="Q7" s="17"/>
      <c r="R7" s="17"/>
      <c r="S7" s="17"/>
      <c r="T7" s="17"/>
      <c r="U7" s="17"/>
      <c r="V7" s="17"/>
      <c r="W7" s="17"/>
      <c r="X7" s="17"/>
      <c r="Y7" s="17"/>
      <c r="Z7" s="17"/>
    </row>
    <row r="8" ht="15.75" customHeight="1">
      <c r="A8" s="14" t="s">
        <v>228</v>
      </c>
      <c r="B8" s="15" t="s">
        <v>246</v>
      </c>
      <c r="C8" s="16" t="s">
        <v>111</v>
      </c>
      <c r="D8" s="16" t="s">
        <v>11</v>
      </c>
      <c r="E8" s="16" t="s">
        <v>11</v>
      </c>
      <c r="F8" s="16" t="s">
        <v>11</v>
      </c>
      <c r="G8" s="16" t="s">
        <v>11</v>
      </c>
      <c r="H8" s="16" t="s">
        <v>36</v>
      </c>
      <c r="I8" s="16">
        <f>countif(C:C,"c1")</f>
        <v>5</v>
      </c>
      <c r="J8" s="16" t="s">
        <v>37</v>
      </c>
      <c r="K8" s="16">
        <f>countif(C:C,"c2")</f>
        <v>0</v>
      </c>
      <c r="L8" s="16" t="s">
        <v>38</v>
      </c>
      <c r="M8" s="16">
        <f>countif(C:C,"c3")</f>
        <v>0</v>
      </c>
      <c r="N8" s="16" t="s">
        <v>39</v>
      </c>
      <c r="O8" s="16">
        <f>countif(C:C,"c4")</f>
        <v>0</v>
      </c>
      <c r="P8" s="16">
        <f t="shared" si="1"/>
        <v>5</v>
      </c>
      <c r="Q8" s="17"/>
      <c r="R8" s="17"/>
      <c r="S8" s="17"/>
      <c r="T8" s="17"/>
      <c r="U8" s="17"/>
      <c r="V8" s="17"/>
      <c r="W8" s="17"/>
      <c r="X8" s="17"/>
      <c r="Y8" s="17"/>
      <c r="Z8" s="17"/>
    </row>
    <row r="9" ht="15.75" customHeight="1">
      <c r="A9" s="14" t="s">
        <v>228</v>
      </c>
      <c r="B9" s="15" t="s">
        <v>247</v>
      </c>
      <c r="C9" s="16" t="s">
        <v>94</v>
      </c>
      <c r="D9" s="16" t="s">
        <v>11</v>
      </c>
      <c r="E9" s="16" t="s">
        <v>11</v>
      </c>
      <c r="F9" s="16" t="s">
        <v>11</v>
      </c>
      <c r="G9" s="16" t="s">
        <v>11</v>
      </c>
      <c r="H9" s="16" t="s">
        <v>42</v>
      </c>
      <c r="I9" s="16">
        <f>countif(C:C,"d1")</f>
        <v>3</v>
      </c>
      <c r="J9" s="16" t="s">
        <v>43</v>
      </c>
      <c r="K9" s="16">
        <f>countif(C:C,"d2")</f>
        <v>0</v>
      </c>
      <c r="L9" s="16" t="s">
        <v>44</v>
      </c>
      <c r="M9" s="16">
        <f>countif(C:C,"d3")</f>
        <v>0</v>
      </c>
      <c r="N9" s="16" t="s">
        <v>45</v>
      </c>
      <c r="O9" s="16">
        <f>countif(C:C,"d4")</f>
        <v>0</v>
      </c>
      <c r="P9" s="16">
        <f t="shared" si="1"/>
        <v>3</v>
      </c>
      <c r="Q9" s="17"/>
      <c r="R9" s="17"/>
      <c r="S9" s="17"/>
      <c r="T9" s="17"/>
      <c r="U9" s="17"/>
      <c r="V9" s="17"/>
      <c r="W9" s="17"/>
      <c r="X9" s="17"/>
      <c r="Y9" s="17"/>
      <c r="Z9" s="17"/>
    </row>
    <row r="10" ht="15.75" customHeight="1">
      <c r="A10" s="14" t="s">
        <v>234</v>
      </c>
      <c r="B10" s="15" t="s">
        <v>248</v>
      </c>
      <c r="C10" s="18" t="s">
        <v>10</v>
      </c>
      <c r="D10" s="16" t="s">
        <v>11</v>
      </c>
      <c r="E10" s="16" t="s">
        <v>11</v>
      </c>
      <c r="F10" s="16" t="s">
        <v>11</v>
      </c>
      <c r="G10" s="16" t="s">
        <v>11</v>
      </c>
      <c r="H10" s="16" t="s">
        <v>47</v>
      </c>
      <c r="I10" s="16">
        <f>countif(C:C,"e1")</f>
        <v>0</v>
      </c>
      <c r="J10" s="16" t="s">
        <v>48</v>
      </c>
      <c r="K10" s="16">
        <f>countif(C:C,"e2")</f>
        <v>0</v>
      </c>
      <c r="L10" s="16" t="s">
        <v>49</v>
      </c>
      <c r="M10" s="16">
        <f>countif(C:C,"e3")</f>
        <v>0</v>
      </c>
      <c r="N10" s="16" t="s">
        <v>50</v>
      </c>
      <c r="O10" s="16">
        <f>countif(C:C,"e4")</f>
        <v>0</v>
      </c>
      <c r="P10" s="16">
        <f t="shared" si="1"/>
        <v>0</v>
      </c>
      <c r="Q10" s="17"/>
      <c r="R10" s="17"/>
      <c r="S10" s="17"/>
      <c r="T10" s="17"/>
      <c r="U10" s="17"/>
      <c r="V10" s="17"/>
      <c r="W10" s="17"/>
      <c r="X10" s="17"/>
      <c r="Y10" s="17"/>
      <c r="Z10" s="17"/>
    </row>
    <row r="11" ht="15.75" customHeight="1">
      <c r="A11" s="14" t="s">
        <v>234</v>
      </c>
      <c r="B11" s="15" t="s">
        <v>249</v>
      </c>
      <c r="C11" s="16" t="s">
        <v>111</v>
      </c>
      <c r="D11" s="16" t="s">
        <v>11</v>
      </c>
      <c r="E11" s="16" t="s">
        <v>11</v>
      </c>
      <c r="F11" s="16" t="s">
        <v>11</v>
      </c>
      <c r="G11" s="16" t="s">
        <v>11</v>
      </c>
      <c r="H11" s="16" t="s">
        <v>54</v>
      </c>
      <c r="I11" s="16">
        <f>countif(C:C,"f1")</f>
        <v>5</v>
      </c>
      <c r="J11" s="16" t="s">
        <v>55</v>
      </c>
      <c r="K11" s="16">
        <f>countif(C:C,"f2")</f>
        <v>0</v>
      </c>
      <c r="L11" s="16" t="s">
        <v>56</v>
      </c>
      <c r="M11" s="16">
        <f>countif(C:C,"f3")</f>
        <v>0</v>
      </c>
      <c r="N11" s="16" t="s">
        <v>57</v>
      </c>
      <c r="O11" s="16">
        <f>countif(C:C,"f4")</f>
        <v>0</v>
      </c>
      <c r="P11" s="16">
        <f t="shared" si="1"/>
        <v>5</v>
      </c>
      <c r="Q11" s="17"/>
      <c r="R11" s="17"/>
      <c r="S11" s="17"/>
      <c r="T11" s="17"/>
      <c r="U11" s="17"/>
      <c r="V11" s="17"/>
      <c r="W11" s="17"/>
      <c r="X11" s="17"/>
      <c r="Y11" s="17"/>
      <c r="Z11" s="17"/>
    </row>
    <row r="12" ht="15.75" customHeight="1">
      <c r="A12" s="14" t="s">
        <v>234</v>
      </c>
      <c r="B12" s="15" t="s">
        <v>250</v>
      </c>
      <c r="C12" s="18" t="s">
        <v>117</v>
      </c>
      <c r="D12" s="16" t="s">
        <v>11</v>
      </c>
      <c r="E12" s="16" t="s">
        <v>11</v>
      </c>
      <c r="F12" s="16" t="s">
        <v>11</v>
      </c>
      <c r="G12" s="16" t="s">
        <v>11</v>
      </c>
      <c r="H12" s="16" t="s">
        <v>59</v>
      </c>
      <c r="I12" s="16">
        <f>countif(C:C,"g1")</f>
        <v>2</v>
      </c>
      <c r="J12" s="16" t="s">
        <v>60</v>
      </c>
      <c r="K12" s="16">
        <f>countif(C:C,"g2")</f>
        <v>1</v>
      </c>
      <c r="L12" s="16" t="s">
        <v>61</v>
      </c>
      <c r="M12" s="16">
        <f>countif(C:C,"g3")</f>
        <v>0</v>
      </c>
      <c r="N12" s="16" t="s">
        <v>62</v>
      </c>
      <c r="O12" s="16">
        <f>countif(C:C,"g4")</f>
        <v>0</v>
      </c>
      <c r="P12" s="16">
        <f t="shared" si="1"/>
        <v>3</v>
      </c>
      <c r="Q12" s="17"/>
      <c r="R12" s="17"/>
      <c r="S12" s="17"/>
      <c r="T12" s="17"/>
      <c r="U12" s="17"/>
      <c r="V12" s="17"/>
      <c r="W12" s="17"/>
      <c r="X12" s="17"/>
      <c r="Y12" s="17"/>
      <c r="Z12" s="17"/>
    </row>
    <row r="13" ht="15.75" customHeight="1">
      <c r="A13" s="14" t="s">
        <v>207</v>
      </c>
      <c r="B13" s="15" t="s">
        <v>251</v>
      </c>
      <c r="C13" s="16" t="s">
        <v>117</v>
      </c>
      <c r="D13" s="16" t="s">
        <v>11</v>
      </c>
      <c r="E13" s="16" t="s">
        <v>11</v>
      </c>
      <c r="F13" s="16" t="s">
        <v>11</v>
      </c>
      <c r="G13" s="16" t="s">
        <v>11</v>
      </c>
      <c r="H13" s="16" t="s">
        <v>64</v>
      </c>
      <c r="I13" s="16">
        <f>countif(C:C,"h1")</f>
        <v>1</v>
      </c>
      <c r="J13" s="16" t="s">
        <v>65</v>
      </c>
      <c r="K13" s="16">
        <f>countif(C:C,"h2")</f>
        <v>2</v>
      </c>
      <c r="L13" s="16" t="s">
        <v>66</v>
      </c>
      <c r="M13" s="16">
        <f>countif(C:C,"h3")</f>
        <v>1</v>
      </c>
      <c r="N13" s="16" t="s">
        <v>67</v>
      </c>
      <c r="O13" s="16">
        <f>countif(C:C,"h4")</f>
        <v>0</v>
      </c>
      <c r="P13" s="16">
        <f t="shared" si="1"/>
        <v>4</v>
      </c>
      <c r="Q13" s="17"/>
      <c r="R13" s="17"/>
      <c r="S13" s="17"/>
      <c r="T13" s="17"/>
      <c r="U13" s="17"/>
      <c r="V13" s="17"/>
      <c r="W13" s="17"/>
      <c r="X13" s="17"/>
      <c r="Y13" s="17"/>
      <c r="Z13" s="17"/>
    </row>
    <row r="14" ht="15.75" customHeight="1">
      <c r="A14" s="14" t="s">
        <v>207</v>
      </c>
      <c r="B14" s="15" t="s">
        <v>252</v>
      </c>
      <c r="C14" s="16" t="s">
        <v>41</v>
      </c>
      <c r="D14" s="16" t="s">
        <v>11</v>
      </c>
      <c r="E14" s="16" t="s">
        <v>11</v>
      </c>
      <c r="F14" s="16" t="s">
        <v>11</v>
      </c>
      <c r="G14" s="16" t="s">
        <v>11</v>
      </c>
      <c r="H14" s="16" t="s">
        <v>70</v>
      </c>
      <c r="I14" s="16">
        <f>countif(C:C,"i1")</f>
        <v>0</v>
      </c>
      <c r="J14" s="16" t="s">
        <v>71</v>
      </c>
      <c r="K14" s="16">
        <f>countif(C:C,"i2")</f>
        <v>0</v>
      </c>
      <c r="L14" s="16" t="s">
        <v>72</v>
      </c>
      <c r="M14" s="16">
        <f>countif(C:C,"i3")</f>
        <v>0</v>
      </c>
      <c r="N14" s="16" t="s">
        <v>73</v>
      </c>
      <c r="O14" s="16">
        <f>countif(C:C,"i4")</f>
        <v>0</v>
      </c>
      <c r="P14" s="16">
        <f t="shared" si="1"/>
        <v>0</v>
      </c>
      <c r="Q14" s="17"/>
      <c r="R14" s="17"/>
      <c r="S14" s="17"/>
      <c r="T14" s="17"/>
      <c r="U14" s="17"/>
      <c r="V14" s="17"/>
      <c r="W14" s="17"/>
      <c r="X14" s="17"/>
      <c r="Y14" s="17"/>
      <c r="Z14" s="17"/>
    </row>
    <row r="15" ht="15.75" customHeight="1">
      <c r="A15" s="14" t="s">
        <v>207</v>
      </c>
      <c r="B15" s="15" t="s">
        <v>253</v>
      </c>
      <c r="C15" s="16" t="s">
        <v>35</v>
      </c>
      <c r="D15" s="16" t="s">
        <v>11</v>
      </c>
      <c r="E15" s="16" t="s">
        <v>11</v>
      </c>
      <c r="F15" s="16" t="s">
        <v>11</v>
      </c>
      <c r="G15" s="16" t="s">
        <v>11</v>
      </c>
      <c r="H15" s="16" t="s">
        <v>75</v>
      </c>
      <c r="I15" s="16">
        <f>countif(C:C,"j1")</f>
        <v>0</v>
      </c>
      <c r="J15" s="16" t="s">
        <v>76</v>
      </c>
      <c r="K15" s="16">
        <f>countif(C:C,"j2")</f>
        <v>0</v>
      </c>
      <c r="L15" s="16" t="s">
        <v>77</v>
      </c>
      <c r="M15" s="16">
        <f>countif(C:C,"j3")</f>
        <v>0</v>
      </c>
      <c r="N15" s="16" t="s">
        <v>78</v>
      </c>
      <c r="O15" s="16">
        <f>countif(C:C,"j4")</f>
        <v>0</v>
      </c>
      <c r="P15" s="16">
        <f t="shared" si="1"/>
        <v>0</v>
      </c>
      <c r="Q15" s="17"/>
      <c r="R15" s="17"/>
      <c r="S15" s="17"/>
      <c r="T15" s="17"/>
      <c r="U15" s="17"/>
      <c r="V15" s="17"/>
      <c r="W15" s="17"/>
      <c r="X15" s="17"/>
      <c r="Y15" s="17"/>
      <c r="Z15" s="17"/>
    </row>
    <row r="16" ht="15.75" customHeight="1">
      <c r="A16" s="14" t="s">
        <v>207</v>
      </c>
      <c r="B16" s="15" t="s">
        <v>254</v>
      </c>
      <c r="C16" s="18" t="s">
        <v>29</v>
      </c>
      <c r="D16" s="16" t="s">
        <v>11</v>
      </c>
      <c r="E16" s="16" t="s">
        <v>11</v>
      </c>
      <c r="F16" s="16" t="s">
        <v>11</v>
      </c>
      <c r="G16" s="16" t="s">
        <v>11</v>
      </c>
      <c r="H16" s="16" t="s">
        <v>81</v>
      </c>
      <c r="P16" s="16">
        <f t="shared" si="1"/>
        <v>0</v>
      </c>
      <c r="Q16" s="17"/>
      <c r="R16" s="17"/>
      <c r="S16" s="17"/>
      <c r="T16" s="17"/>
      <c r="U16" s="17"/>
      <c r="V16" s="17"/>
      <c r="W16" s="17"/>
      <c r="X16" s="17"/>
      <c r="Y16" s="17"/>
      <c r="Z16" s="17"/>
    </row>
    <row r="17" ht="15.75" customHeight="1">
      <c r="A17" s="14" t="s">
        <v>201</v>
      </c>
      <c r="B17" s="15" t="s">
        <v>255</v>
      </c>
      <c r="C17" s="16" t="s">
        <v>41</v>
      </c>
      <c r="D17" s="16" t="s">
        <v>11</v>
      </c>
      <c r="E17" s="16" t="s">
        <v>11</v>
      </c>
      <c r="F17" s="16" t="s">
        <v>11</v>
      </c>
      <c r="G17" s="16" t="s">
        <v>11</v>
      </c>
      <c r="H17" s="20" t="s">
        <v>83</v>
      </c>
      <c r="P17" s="20">
        <f>sum(P6:P16)</f>
        <v>34</v>
      </c>
      <c r="Q17" s="17"/>
      <c r="R17" s="17"/>
      <c r="S17" s="17"/>
      <c r="T17" s="17"/>
      <c r="U17" s="17"/>
      <c r="V17" s="17"/>
      <c r="W17" s="17"/>
      <c r="X17" s="17"/>
      <c r="Y17" s="17"/>
      <c r="Z17" s="17"/>
    </row>
    <row r="18" ht="15.75" customHeight="1">
      <c r="A18" s="14" t="s">
        <v>201</v>
      </c>
      <c r="B18" s="15" t="s">
        <v>256</v>
      </c>
      <c r="C18" s="16" t="s">
        <v>117</v>
      </c>
      <c r="D18" s="16" t="s">
        <v>11</v>
      </c>
      <c r="E18" s="16" t="s">
        <v>11</v>
      </c>
      <c r="F18" s="16" t="s">
        <v>11</v>
      </c>
      <c r="G18" s="16" t="s">
        <v>11</v>
      </c>
      <c r="H18" s="17"/>
      <c r="I18" s="20" t="s">
        <v>85</v>
      </c>
      <c r="J18" s="20" t="s">
        <v>86</v>
      </c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</row>
    <row r="19" ht="15.75" customHeight="1">
      <c r="A19" s="14" t="s">
        <v>201</v>
      </c>
      <c r="B19" s="15" t="s">
        <v>257</v>
      </c>
      <c r="C19" s="18" t="s">
        <v>102</v>
      </c>
      <c r="D19" s="16" t="s">
        <v>11</v>
      </c>
      <c r="E19" s="16" t="s">
        <v>11</v>
      </c>
      <c r="F19" s="16" t="s">
        <v>11</v>
      </c>
      <c r="G19" s="16" t="s">
        <v>11</v>
      </c>
      <c r="H19" s="16" t="s">
        <v>4</v>
      </c>
      <c r="I19" s="16">
        <f>countif(D:D,"o")</f>
        <v>0</v>
      </c>
      <c r="J19" s="16">
        <f>countif(D:D,"x")</f>
        <v>34</v>
      </c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</row>
    <row r="20" ht="15.75" customHeight="1">
      <c r="A20" s="14" t="s">
        <v>220</v>
      </c>
      <c r="B20" s="15" t="s">
        <v>258</v>
      </c>
      <c r="C20" s="16" t="s">
        <v>117</v>
      </c>
      <c r="D20" s="16" t="s">
        <v>11</v>
      </c>
      <c r="E20" s="16" t="s">
        <v>11</v>
      </c>
      <c r="F20" s="16" t="s">
        <v>11</v>
      </c>
      <c r="G20" s="16" t="s">
        <v>11</v>
      </c>
      <c r="H20" s="16" t="s">
        <v>5</v>
      </c>
      <c r="I20" s="16">
        <f>countif(E:E,"o")</f>
        <v>1</v>
      </c>
      <c r="J20" s="16">
        <f>countif(E:E,"x")</f>
        <v>33</v>
      </c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</row>
    <row r="21" ht="15.75" customHeight="1">
      <c r="A21" s="14" t="s">
        <v>220</v>
      </c>
      <c r="B21" s="15" t="s">
        <v>259</v>
      </c>
      <c r="C21" s="18" t="s">
        <v>102</v>
      </c>
      <c r="D21" s="16" t="s">
        <v>11</v>
      </c>
      <c r="E21" s="16" t="s">
        <v>11</v>
      </c>
      <c r="F21" s="16" t="s">
        <v>11</v>
      </c>
      <c r="G21" s="16" t="s">
        <v>11</v>
      </c>
      <c r="H21" s="16" t="s">
        <v>6</v>
      </c>
      <c r="I21" s="16">
        <f>countif(F:F,"o")</f>
        <v>0</v>
      </c>
      <c r="J21" s="16">
        <f>countif(F:F,"x")</f>
        <v>34</v>
      </c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</row>
    <row r="22" ht="15.75" customHeight="1">
      <c r="A22" s="14" t="s">
        <v>220</v>
      </c>
      <c r="B22" s="15" t="s">
        <v>260</v>
      </c>
      <c r="C22" s="16" t="s">
        <v>91</v>
      </c>
      <c r="D22" s="16" t="s">
        <v>11</v>
      </c>
      <c r="E22" s="16" t="s">
        <v>11</v>
      </c>
      <c r="F22" s="16" t="s">
        <v>11</v>
      </c>
      <c r="G22" s="16" t="s">
        <v>11</v>
      </c>
      <c r="H22" s="16" t="s">
        <v>7</v>
      </c>
      <c r="I22" s="16">
        <f>countif(G:G,"o")</f>
        <v>0</v>
      </c>
      <c r="J22" s="16">
        <f>countif(G:G,"x")</f>
        <v>34</v>
      </c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</row>
    <row r="23" ht="15.75" customHeight="1">
      <c r="A23" s="14" t="s">
        <v>220</v>
      </c>
      <c r="B23" s="15" t="s">
        <v>257</v>
      </c>
      <c r="C23" s="18" t="s">
        <v>102</v>
      </c>
      <c r="D23" s="16" t="s">
        <v>11</v>
      </c>
      <c r="E23" s="16" t="s">
        <v>11</v>
      </c>
      <c r="F23" s="16" t="s">
        <v>11</v>
      </c>
      <c r="G23" s="16" t="s">
        <v>11</v>
      </c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</row>
    <row r="24" ht="15.75" customHeight="1">
      <c r="A24" s="14" t="s">
        <v>261</v>
      </c>
      <c r="B24" s="15" t="s">
        <v>262</v>
      </c>
      <c r="C24" s="16" t="s">
        <v>14</v>
      </c>
      <c r="D24" s="16" t="s">
        <v>11</v>
      </c>
      <c r="E24" s="16" t="s">
        <v>11</v>
      </c>
      <c r="F24" s="16" t="s">
        <v>11</v>
      </c>
      <c r="G24" s="16" t="s">
        <v>11</v>
      </c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</row>
    <row r="25" ht="15.75" customHeight="1">
      <c r="A25" s="14" t="s">
        <v>263</v>
      </c>
      <c r="B25" s="15" t="s">
        <v>264</v>
      </c>
      <c r="C25" s="16" t="s">
        <v>53</v>
      </c>
      <c r="D25" s="16" t="s">
        <v>11</v>
      </c>
      <c r="E25" s="18" t="s">
        <v>167</v>
      </c>
      <c r="F25" s="16" t="s">
        <v>11</v>
      </c>
      <c r="G25" s="16" t="s">
        <v>11</v>
      </c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</row>
    <row r="26" ht="15.75" customHeight="1">
      <c r="A26" s="14" t="s">
        <v>265</v>
      </c>
      <c r="B26" s="15" t="s">
        <v>171</v>
      </c>
      <c r="C26" s="16" t="s">
        <v>91</v>
      </c>
      <c r="D26" s="16" t="s">
        <v>11</v>
      </c>
      <c r="E26" s="16" t="s">
        <v>11</v>
      </c>
      <c r="F26" s="16" t="s">
        <v>11</v>
      </c>
      <c r="G26" s="16" t="s">
        <v>11</v>
      </c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</row>
    <row r="27" ht="15.75" customHeight="1">
      <c r="A27" s="14" t="s">
        <v>265</v>
      </c>
      <c r="B27" s="15" t="s">
        <v>172</v>
      </c>
      <c r="C27" s="16" t="s">
        <v>115</v>
      </c>
      <c r="D27" s="16" t="s">
        <v>11</v>
      </c>
      <c r="E27" s="16" t="s">
        <v>11</v>
      </c>
      <c r="F27" s="16" t="s">
        <v>11</v>
      </c>
      <c r="G27" s="16" t="s">
        <v>11</v>
      </c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</row>
    <row r="28" ht="15.75" customHeight="1">
      <c r="A28" s="14" t="s">
        <v>265</v>
      </c>
      <c r="B28" s="15" t="s">
        <v>173</v>
      </c>
      <c r="C28" s="18" t="s">
        <v>91</v>
      </c>
      <c r="D28" s="16" t="s">
        <v>11</v>
      </c>
      <c r="E28" s="16" t="s">
        <v>11</v>
      </c>
      <c r="F28" s="16" t="s">
        <v>11</v>
      </c>
      <c r="G28" s="16" t="s">
        <v>11</v>
      </c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</row>
    <row r="29" ht="15.75" customHeight="1">
      <c r="A29" s="14" t="s">
        <v>265</v>
      </c>
      <c r="B29" s="15" t="s">
        <v>174</v>
      </c>
      <c r="C29" s="16" t="s">
        <v>102</v>
      </c>
      <c r="D29" s="16" t="s">
        <v>11</v>
      </c>
      <c r="E29" s="16" t="s">
        <v>11</v>
      </c>
      <c r="F29" s="16" t="s">
        <v>11</v>
      </c>
      <c r="G29" s="16" t="s">
        <v>11</v>
      </c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</row>
    <row r="30" ht="15.75" customHeight="1">
      <c r="A30" s="14" t="s">
        <v>265</v>
      </c>
      <c r="B30" s="15" t="s">
        <v>175</v>
      </c>
      <c r="C30" s="16" t="s">
        <v>10</v>
      </c>
      <c r="D30" s="16" t="s">
        <v>11</v>
      </c>
      <c r="E30" s="16" t="s">
        <v>11</v>
      </c>
      <c r="F30" s="16" t="s">
        <v>11</v>
      </c>
      <c r="G30" s="16" t="s">
        <v>11</v>
      </c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</row>
    <row r="31" ht="15.75" customHeight="1">
      <c r="A31" s="14" t="s">
        <v>265</v>
      </c>
      <c r="B31" s="15" t="s">
        <v>176</v>
      </c>
      <c r="C31" s="16" t="s">
        <v>115</v>
      </c>
      <c r="D31" s="16" t="s">
        <v>11</v>
      </c>
      <c r="E31" s="16" t="s">
        <v>11</v>
      </c>
      <c r="F31" s="16" t="s">
        <v>11</v>
      </c>
      <c r="G31" s="16" t="s">
        <v>11</v>
      </c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</row>
    <row r="32" ht="15.75" customHeight="1">
      <c r="A32" s="14" t="s">
        <v>265</v>
      </c>
      <c r="B32" s="15" t="s">
        <v>177</v>
      </c>
      <c r="C32" s="16" t="s">
        <v>80</v>
      </c>
      <c r="D32" s="16" t="s">
        <v>11</v>
      </c>
      <c r="E32" s="16" t="s">
        <v>11</v>
      </c>
      <c r="F32" s="16" t="s">
        <v>11</v>
      </c>
      <c r="G32" s="16" t="s">
        <v>11</v>
      </c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</row>
    <row r="33" ht="15.75" customHeight="1">
      <c r="A33" s="14" t="s">
        <v>265</v>
      </c>
      <c r="B33" s="15" t="s">
        <v>178</v>
      </c>
      <c r="C33" s="16" t="s">
        <v>41</v>
      </c>
      <c r="D33" s="16" t="s">
        <v>11</v>
      </c>
      <c r="E33" s="16" t="s">
        <v>11</v>
      </c>
      <c r="F33" s="16" t="s">
        <v>11</v>
      </c>
      <c r="G33" s="16" t="s">
        <v>11</v>
      </c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</row>
    <row r="34" ht="15.75" customHeight="1">
      <c r="A34" s="14" t="s">
        <v>265</v>
      </c>
      <c r="B34" s="15" t="s">
        <v>179</v>
      </c>
      <c r="C34" s="16" t="s">
        <v>180</v>
      </c>
      <c r="D34" s="16" t="s">
        <v>11</v>
      </c>
      <c r="E34" s="16" t="s">
        <v>11</v>
      </c>
      <c r="F34" s="16" t="s">
        <v>11</v>
      </c>
      <c r="G34" s="16" t="s">
        <v>11</v>
      </c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</row>
    <row r="35" ht="15.75" customHeight="1">
      <c r="A35" s="14" t="s">
        <v>181</v>
      </c>
      <c r="B35" s="15" t="s">
        <v>266</v>
      </c>
      <c r="C35" s="16" t="s">
        <v>35</v>
      </c>
      <c r="D35" s="16" t="s">
        <v>11</v>
      </c>
      <c r="E35" s="16" t="s">
        <v>11</v>
      </c>
      <c r="F35" s="16" t="s">
        <v>11</v>
      </c>
      <c r="G35" s="16" t="s">
        <v>11</v>
      </c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</row>
    <row r="36" ht="15.75" customHeight="1">
      <c r="A36" s="14" t="s">
        <v>183</v>
      </c>
      <c r="B36" s="15" t="s">
        <v>184</v>
      </c>
      <c r="C36" s="16" t="s">
        <v>14</v>
      </c>
      <c r="D36" s="16" t="s">
        <v>11</v>
      </c>
      <c r="E36" s="16" t="s">
        <v>11</v>
      </c>
      <c r="F36" s="16" t="s">
        <v>11</v>
      </c>
      <c r="G36" s="16" t="s">
        <v>11</v>
      </c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</row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3">
    <mergeCell ref="A1:G1"/>
    <mergeCell ref="H16:O16"/>
    <mergeCell ref="H17:O17"/>
  </mergeCells>
  <printOptions/>
  <pageMargins bottom="1.0" footer="0.0" header="0.0" left="0.75" right="0.75" top="1.0"/>
  <pageSetup orientation="landscape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6.71"/>
    <col customWidth="1" min="2" max="2" width="62.71"/>
    <col customWidth="1" min="3" max="3" width="10.0"/>
    <col customWidth="1" min="4" max="6" width="8.71"/>
    <col customWidth="1" min="7" max="7" width="14.43"/>
    <col customWidth="1" min="8" max="8" width="17.29"/>
    <col customWidth="1" min="9" max="9" width="8.71"/>
    <col customWidth="1" min="10" max="10" width="15.14"/>
    <col customWidth="1" min="11" max="11" width="8.71"/>
    <col customWidth="1" min="12" max="12" width="15.14"/>
    <col customWidth="1" min="13" max="13" width="8.71"/>
    <col customWidth="1" min="14" max="14" width="12.0"/>
    <col customWidth="1" min="15" max="15" width="8.71"/>
    <col customWidth="1" min="16" max="16" width="12.0"/>
    <col customWidth="1" min="17" max="26" width="8.71"/>
  </cols>
  <sheetData>
    <row r="1" ht="15.75" customHeight="1">
      <c r="A1" s="22" t="s">
        <v>267</v>
      </c>
      <c r="B1" s="23"/>
      <c r="C1" s="23"/>
      <c r="D1" s="23"/>
      <c r="E1" s="23"/>
      <c r="F1" s="23"/>
      <c r="G1" s="24"/>
      <c r="H1" s="25"/>
      <c r="I1" s="25"/>
      <c r="J1" s="25"/>
      <c r="K1" s="25"/>
      <c r="L1" s="25"/>
      <c r="M1" s="25"/>
      <c r="N1" s="25"/>
      <c r="O1" s="25"/>
      <c r="P1" s="25"/>
    </row>
    <row r="2" ht="15.75" customHeight="1">
      <c r="A2" s="26" t="s">
        <v>1</v>
      </c>
      <c r="B2" s="26" t="s">
        <v>2</v>
      </c>
      <c r="C2" s="27" t="s">
        <v>3</v>
      </c>
      <c r="D2" s="27" t="s">
        <v>4</v>
      </c>
      <c r="E2" s="27" t="s">
        <v>5</v>
      </c>
      <c r="F2" s="27" t="s">
        <v>6</v>
      </c>
      <c r="G2" s="27" t="s">
        <v>7</v>
      </c>
      <c r="H2" s="25"/>
      <c r="I2" s="25"/>
      <c r="J2" s="25"/>
      <c r="K2" s="25"/>
      <c r="L2" s="25"/>
      <c r="M2" s="25"/>
      <c r="N2" s="25"/>
      <c r="O2" s="25"/>
      <c r="P2" s="25"/>
    </row>
    <row r="3" ht="15.75" customHeight="1">
      <c r="A3" s="28" t="s">
        <v>228</v>
      </c>
      <c r="B3" s="29" t="s">
        <v>268</v>
      </c>
      <c r="C3" s="30" t="s">
        <v>80</v>
      </c>
      <c r="D3" s="31" t="s">
        <v>11</v>
      </c>
      <c r="E3" s="31" t="s">
        <v>11</v>
      </c>
      <c r="F3" s="31" t="s">
        <v>11</v>
      </c>
      <c r="G3" s="31" t="s">
        <v>11</v>
      </c>
      <c r="H3" s="32"/>
      <c r="I3" s="32"/>
      <c r="J3" s="32"/>
      <c r="K3" s="32"/>
      <c r="L3" s="32"/>
      <c r="M3" s="32"/>
      <c r="N3" s="32"/>
      <c r="O3" s="32"/>
      <c r="P3" s="32"/>
      <c r="Q3" s="17"/>
      <c r="R3" s="17"/>
      <c r="S3" s="17"/>
      <c r="T3" s="17"/>
      <c r="U3" s="17"/>
      <c r="V3" s="17"/>
      <c r="W3" s="17"/>
      <c r="X3" s="17"/>
      <c r="Y3" s="17"/>
      <c r="Z3" s="17"/>
    </row>
    <row r="4" ht="15.75" customHeight="1">
      <c r="A4" s="28" t="s">
        <v>228</v>
      </c>
      <c r="B4" s="29" t="s">
        <v>269</v>
      </c>
      <c r="C4" s="31" t="s">
        <v>111</v>
      </c>
      <c r="D4" s="31" t="s">
        <v>11</v>
      </c>
      <c r="E4" s="31" t="s">
        <v>11</v>
      </c>
      <c r="F4" s="31" t="s">
        <v>11</v>
      </c>
      <c r="G4" s="31" t="s">
        <v>11</v>
      </c>
      <c r="H4" s="32"/>
      <c r="I4" s="32"/>
      <c r="J4" s="32"/>
      <c r="K4" s="32"/>
      <c r="L4" s="32"/>
      <c r="M4" s="32"/>
      <c r="N4" s="32"/>
      <c r="O4" s="32"/>
      <c r="P4" s="32"/>
      <c r="Q4" s="17"/>
      <c r="R4" s="17"/>
      <c r="S4" s="17"/>
      <c r="T4" s="17"/>
      <c r="U4" s="17"/>
      <c r="V4" s="17"/>
      <c r="W4" s="17"/>
      <c r="X4" s="17"/>
      <c r="Y4" s="17"/>
      <c r="Z4" s="17"/>
    </row>
    <row r="5" ht="15.75" customHeight="1">
      <c r="A5" s="28" t="s">
        <v>228</v>
      </c>
      <c r="B5" s="29" t="s">
        <v>270</v>
      </c>
      <c r="C5" s="30" t="s">
        <v>91</v>
      </c>
      <c r="D5" s="31" t="s">
        <v>11</v>
      </c>
      <c r="E5" s="31" t="s">
        <v>11</v>
      </c>
      <c r="F5" s="31" t="s">
        <v>11</v>
      </c>
      <c r="G5" s="31" t="s">
        <v>11</v>
      </c>
      <c r="H5" s="33" t="s">
        <v>15</v>
      </c>
      <c r="I5" s="33" t="s">
        <v>16</v>
      </c>
      <c r="J5" s="33" t="s">
        <v>17</v>
      </c>
      <c r="K5" s="33" t="s">
        <v>16</v>
      </c>
      <c r="L5" s="33" t="s">
        <v>169</v>
      </c>
      <c r="M5" s="33" t="s">
        <v>16</v>
      </c>
      <c r="N5" s="33" t="s">
        <v>19</v>
      </c>
      <c r="O5" s="33" t="s">
        <v>16</v>
      </c>
      <c r="P5" s="33" t="s">
        <v>20</v>
      </c>
      <c r="Q5" s="17"/>
      <c r="R5" s="17"/>
      <c r="S5" s="17"/>
      <c r="T5" s="17"/>
      <c r="U5" s="17"/>
      <c r="V5" s="17"/>
      <c r="W5" s="17"/>
      <c r="X5" s="17"/>
      <c r="Y5" s="17"/>
      <c r="Z5" s="17"/>
    </row>
    <row r="6" ht="15.75" customHeight="1">
      <c r="A6" s="28" t="s">
        <v>213</v>
      </c>
      <c r="B6" s="29" t="s">
        <v>271</v>
      </c>
      <c r="C6" s="31" t="s">
        <v>102</v>
      </c>
      <c r="D6" s="31" t="s">
        <v>11</v>
      </c>
      <c r="E6" s="31" t="s">
        <v>11</v>
      </c>
      <c r="F6" s="31" t="s">
        <v>11</v>
      </c>
      <c r="G6" s="31" t="s">
        <v>11</v>
      </c>
      <c r="H6" s="31" t="s">
        <v>23</v>
      </c>
      <c r="I6" s="31">
        <f>countif(C:C,"a1")</f>
        <v>0</v>
      </c>
      <c r="J6" s="31" t="s">
        <v>24</v>
      </c>
      <c r="K6" s="31">
        <f>countif(C:C,"a2")</f>
        <v>0</v>
      </c>
      <c r="L6" s="31" t="s">
        <v>25</v>
      </c>
      <c r="M6" s="31">
        <f>countif(C:C,"a3")</f>
        <v>0</v>
      </c>
      <c r="N6" s="31" t="s">
        <v>26</v>
      </c>
      <c r="O6" s="31">
        <f>countif(C:C,"a4")</f>
        <v>0</v>
      </c>
      <c r="P6" s="31">
        <f t="shared" ref="P6:P16" si="1">sum(I6,K6,M6,O6)</f>
        <v>0</v>
      </c>
      <c r="Q6" s="17"/>
      <c r="R6" s="17"/>
      <c r="S6" s="17"/>
      <c r="T6" s="17"/>
      <c r="U6" s="17"/>
      <c r="V6" s="17"/>
      <c r="W6" s="17"/>
      <c r="X6" s="17"/>
      <c r="Y6" s="17"/>
      <c r="Z6" s="17"/>
    </row>
    <row r="7" ht="15.75" customHeight="1">
      <c r="A7" s="28" t="s">
        <v>213</v>
      </c>
      <c r="B7" s="29" t="s">
        <v>272</v>
      </c>
      <c r="C7" s="31" t="s">
        <v>111</v>
      </c>
      <c r="D7" s="31" t="s">
        <v>11</v>
      </c>
      <c r="E7" s="31" t="s">
        <v>11</v>
      </c>
      <c r="F7" s="31" t="s">
        <v>11</v>
      </c>
      <c r="G7" s="31" t="s">
        <v>11</v>
      </c>
      <c r="H7" s="31" t="s">
        <v>30</v>
      </c>
      <c r="I7" s="31">
        <f>countif(C:C,"b1")</f>
        <v>1</v>
      </c>
      <c r="J7" s="31" t="s">
        <v>31</v>
      </c>
      <c r="K7" s="31">
        <f>countif(C:C,"b2")</f>
        <v>1</v>
      </c>
      <c r="L7" s="31" t="s">
        <v>32</v>
      </c>
      <c r="M7" s="31">
        <f>countif(C:C,"b3")</f>
        <v>1</v>
      </c>
      <c r="N7" s="31" t="s">
        <v>33</v>
      </c>
      <c r="O7" s="31">
        <f>countif(C:C,"b4")</f>
        <v>0</v>
      </c>
      <c r="P7" s="31">
        <f t="shared" si="1"/>
        <v>3</v>
      </c>
      <c r="Q7" s="17"/>
      <c r="R7" s="17"/>
      <c r="S7" s="17"/>
      <c r="T7" s="17"/>
      <c r="U7" s="17"/>
      <c r="V7" s="17"/>
      <c r="W7" s="17"/>
      <c r="X7" s="17"/>
      <c r="Y7" s="17"/>
      <c r="Z7" s="17"/>
    </row>
    <row r="8" ht="15.75" customHeight="1">
      <c r="A8" s="28" t="s">
        <v>213</v>
      </c>
      <c r="B8" s="29" t="s">
        <v>273</v>
      </c>
      <c r="C8" s="31" t="s">
        <v>111</v>
      </c>
      <c r="D8" s="31" t="s">
        <v>11</v>
      </c>
      <c r="E8" s="31" t="s">
        <v>11</v>
      </c>
      <c r="F8" s="31" t="s">
        <v>11</v>
      </c>
      <c r="G8" s="31" t="s">
        <v>11</v>
      </c>
      <c r="H8" s="31" t="s">
        <v>36</v>
      </c>
      <c r="I8" s="31">
        <f>countif(C:C,"c1")</f>
        <v>1</v>
      </c>
      <c r="J8" s="31" t="s">
        <v>37</v>
      </c>
      <c r="K8" s="31">
        <f>countif(C:C,"c2")</f>
        <v>0</v>
      </c>
      <c r="L8" s="31" t="s">
        <v>38</v>
      </c>
      <c r="M8" s="31">
        <f>countif(C:C,"c3")</f>
        <v>0</v>
      </c>
      <c r="N8" s="31" t="s">
        <v>39</v>
      </c>
      <c r="O8" s="31">
        <f>countif(C:C,"c4")</f>
        <v>0</v>
      </c>
      <c r="P8" s="31">
        <f t="shared" si="1"/>
        <v>1</v>
      </c>
      <c r="Q8" s="17"/>
      <c r="R8" s="17"/>
      <c r="S8" s="17"/>
      <c r="T8" s="17"/>
      <c r="U8" s="17"/>
      <c r="V8" s="17"/>
      <c r="W8" s="17"/>
      <c r="X8" s="17"/>
      <c r="Y8" s="17"/>
      <c r="Z8" s="17"/>
    </row>
    <row r="9" ht="15.75" customHeight="1">
      <c r="A9" s="28" t="s">
        <v>234</v>
      </c>
      <c r="B9" s="29" t="s">
        <v>274</v>
      </c>
      <c r="C9" s="31" t="s">
        <v>111</v>
      </c>
      <c r="D9" s="31" t="s">
        <v>11</v>
      </c>
      <c r="E9" s="31" t="s">
        <v>11</v>
      </c>
      <c r="F9" s="31" t="s">
        <v>11</v>
      </c>
      <c r="G9" s="31" t="s">
        <v>11</v>
      </c>
      <c r="H9" s="31" t="s">
        <v>42</v>
      </c>
      <c r="I9" s="31">
        <f>countif(C:C,"d1")</f>
        <v>4</v>
      </c>
      <c r="J9" s="31" t="s">
        <v>43</v>
      </c>
      <c r="K9" s="31">
        <f>countif(C:C,"d2")</f>
        <v>0</v>
      </c>
      <c r="L9" s="31" t="s">
        <v>44</v>
      </c>
      <c r="M9" s="31">
        <f>countif(C:C,"d3")</f>
        <v>0</v>
      </c>
      <c r="N9" s="31" t="s">
        <v>45</v>
      </c>
      <c r="O9" s="31">
        <f>countif(C:C,"d4")</f>
        <v>0</v>
      </c>
      <c r="P9" s="31">
        <f t="shared" si="1"/>
        <v>4</v>
      </c>
      <c r="Q9" s="17"/>
      <c r="R9" s="17"/>
      <c r="S9" s="17"/>
      <c r="T9" s="17"/>
      <c r="U9" s="17"/>
      <c r="V9" s="17"/>
      <c r="W9" s="17"/>
      <c r="X9" s="17"/>
      <c r="Y9" s="17"/>
      <c r="Z9" s="17"/>
    </row>
    <row r="10" ht="15.75" customHeight="1">
      <c r="A10" s="28" t="s">
        <v>234</v>
      </c>
      <c r="B10" s="29" t="s">
        <v>275</v>
      </c>
      <c r="C10" s="31" t="s">
        <v>117</v>
      </c>
      <c r="D10" s="31" t="s">
        <v>11</v>
      </c>
      <c r="E10" s="31" t="s">
        <v>11</v>
      </c>
      <c r="F10" s="31" t="s">
        <v>11</v>
      </c>
      <c r="G10" s="31" t="s">
        <v>11</v>
      </c>
      <c r="H10" s="31" t="s">
        <v>47</v>
      </c>
      <c r="I10" s="31">
        <f>countif(C:C,"e1")</f>
        <v>0</v>
      </c>
      <c r="J10" s="31" t="s">
        <v>48</v>
      </c>
      <c r="K10" s="31">
        <f>countif(C:C,"e2")</f>
        <v>0</v>
      </c>
      <c r="L10" s="31" t="s">
        <v>49</v>
      </c>
      <c r="M10" s="31">
        <f>countif(C:C,"e3")</f>
        <v>0</v>
      </c>
      <c r="N10" s="31" t="s">
        <v>50</v>
      </c>
      <c r="O10" s="31">
        <f>countif(C:C,"e4")</f>
        <v>0</v>
      </c>
      <c r="P10" s="31">
        <f t="shared" si="1"/>
        <v>0</v>
      </c>
      <c r="Q10" s="17"/>
      <c r="R10" s="17"/>
      <c r="S10" s="17"/>
      <c r="T10" s="17"/>
      <c r="U10" s="17"/>
      <c r="V10" s="17"/>
      <c r="W10" s="17"/>
      <c r="X10" s="17"/>
      <c r="Y10" s="17"/>
      <c r="Z10" s="17"/>
    </row>
    <row r="11" ht="15.75" customHeight="1">
      <c r="A11" s="28" t="s">
        <v>234</v>
      </c>
      <c r="B11" s="29" t="s">
        <v>276</v>
      </c>
      <c r="C11" s="31" t="s">
        <v>148</v>
      </c>
      <c r="D11" s="31" t="s">
        <v>11</v>
      </c>
      <c r="E11" s="31" t="s">
        <v>11</v>
      </c>
      <c r="F11" s="31" t="s">
        <v>11</v>
      </c>
      <c r="G11" s="31" t="s">
        <v>11</v>
      </c>
      <c r="H11" s="31" t="s">
        <v>54</v>
      </c>
      <c r="I11" s="31">
        <f>countif(C:C,"f1")</f>
        <v>4</v>
      </c>
      <c r="J11" s="31" t="s">
        <v>55</v>
      </c>
      <c r="K11" s="31">
        <f>countif(C:C,"f2")</f>
        <v>1</v>
      </c>
      <c r="L11" s="31" t="s">
        <v>56</v>
      </c>
      <c r="M11" s="31">
        <f>countif(C:C,"f3")</f>
        <v>0</v>
      </c>
      <c r="N11" s="31" t="s">
        <v>57</v>
      </c>
      <c r="O11" s="31">
        <f>countif(C:C,"f4")</f>
        <v>0</v>
      </c>
      <c r="P11" s="31">
        <f t="shared" si="1"/>
        <v>5</v>
      </c>
      <c r="Q11" s="17"/>
      <c r="R11" s="17"/>
      <c r="S11" s="17"/>
      <c r="T11" s="17"/>
      <c r="U11" s="17"/>
      <c r="V11" s="17"/>
      <c r="W11" s="17"/>
      <c r="X11" s="17"/>
      <c r="Y11" s="17"/>
      <c r="Z11" s="17"/>
    </row>
    <row r="12" ht="15.75" customHeight="1">
      <c r="A12" s="28" t="s">
        <v>207</v>
      </c>
      <c r="B12" s="29" t="s">
        <v>277</v>
      </c>
      <c r="C12" s="31" t="s">
        <v>35</v>
      </c>
      <c r="D12" s="31" t="s">
        <v>11</v>
      </c>
      <c r="E12" s="31" t="s">
        <v>11</v>
      </c>
      <c r="F12" s="31" t="s">
        <v>11</v>
      </c>
      <c r="G12" s="31" t="s">
        <v>11</v>
      </c>
      <c r="H12" s="31" t="s">
        <v>59</v>
      </c>
      <c r="I12" s="31">
        <f>countif(C:C,"g1")</f>
        <v>1</v>
      </c>
      <c r="J12" s="31" t="s">
        <v>60</v>
      </c>
      <c r="K12" s="31">
        <f>countif(C:C,"g2")</f>
        <v>0</v>
      </c>
      <c r="L12" s="31" t="s">
        <v>61</v>
      </c>
      <c r="M12" s="31">
        <f>countif(C:C,"g3")</f>
        <v>3</v>
      </c>
      <c r="N12" s="31" t="s">
        <v>62</v>
      </c>
      <c r="O12" s="31">
        <f>countif(C:C,"g4")</f>
        <v>0</v>
      </c>
      <c r="P12" s="31">
        <f t="shared" si="1"/>
        <v>4</v>
      </c>
      <c r="Q12" s="17"/>
      <c r="R12" s="17"/>
      <c r="S12" s="17"/>
      <c r="T12" s="17"/>
      <c r="U12" s="17"/>
      <c r="V12" s="17"/>
      <c r="W12" s="17"/>
      <c r="X12" s="17"/>
      <c r="Y12" s="17"/>
      <c r="Z12" s="17"/>
    </row>
    <row r="13" ht="15.75" customHeight="1">
      <c r="A13" s="28" t="s">
        <v>207</v>
      </c>
      <c r="B13" s="29" t="s">
        <v>278</v>
      </c>
      <c r="C13" s="30" t="s">
        <v>91</v>
      </c>
      <c r="D13" s="31" t="s">
        <v>11</v>
      </c>
      <c r="E13" s="31" t="s">
        <v>11</v>
      </c>
      <c r="F13" s="31" t="s">
        <v>11</v>
      </c>
      <c r="G13" s="31" t="s">
        <v>11</v>
      </c>
      <c r="H13" s="31" t="s">
        <v>64</v>
      </c>
      <c r="I13" s="31">
        <f>countif(C:C,"h1")</f>
        <v>0</v>
      </c>
      <c r="J13" s="31" t="s">
        <v>65</v>
      </c>
      <c r="K13" s="31">
        <f>countif(C:C,"h2")</f>
        <v>4</v>
      </c>
      <c r="L13" s="31" t="s">
        <v>66</v>
      </c>
      <c r="M13" s="31">
        <f>countif(C:C,"h3")</f>
        <v>0</v>
      </c>
      <c r="N13" s="31" t="s">
        <v>67</v>
      </c>
      <c r="O13" s="31">
        <f>countif(C:C,"h4")</f>
        <v>0</v>
      </c>
      <c r="P13" s="31">
        <f t="shared" si="1"/>
        <v>4</v>
      </c>
      <c r="Q13" s="17"/>
      <c r="R13" s="17"/>
      <c r="S13" s="17"/>
      <c r="T13" s="17"/>
      <c r="U13" s="17"/>
      <c r="V13" s="17"/>
      <c r="W13" s="17"/>
      <c r="X13" s="17"/>
      <c r="Y13" s="17"/>
      <c r="Z13" s="17"/>
    </row>
    <row r="14" ht="15.75" customHeight="1">
      <c r="A14" s="28" t="s">
        <v>207</v>
      </c>
      <c r="B14" s="29" t="s">
        <v>279</v>
      </c>
      <c r="C14" s="31" t="s">
        <v>117</v>
      </c>
      <c r="D14" s="31" t="s">
        <v>11</v>
      </c>
      <c r="E14" s="31" t="s">
        <v>11</v>
      </c>
      <c r="F14" s="31" t="s">
        <v>11</v>
      </c>
      <c r="G14" s="31" t="s">
        <v>11</v>
      </c>
      <c r="H14" s="31" t="s">
        <v>70</v>
      </c>
      <c r="I14" s="31">
        <f>countif(C:C,"i1")</f>
        <v>0</v>
      </c>
      <c r="J14" s="31" t="s">
        <v>71</v>
      </c>
      <c r="K14" s="31">
        <f>countif(C:C,"i2")</f>
        <v>0</v>
      </c>
      <c r="L14" s="31" t="s">
        <v>72</v>
      </c>
      <c r="M14" s="31">
        <f>countif(C:C,"i3")</f>
        <v>0</v>
      </c>
      <c r="N14" s="31" t="s">
        <v>73</v>
      </c>
      <c r="O14" s="31">
        <f>countif(C:C,"i4")</f>
        <v>0</v>
      </c>
      <c r="P14" s="31">
        <f t="shared" si="1"/>
        <v>0</v>
      </c>
      <c r="Q14" s="17"/>
      <c r="R14" s="17"/>
      <c r="S14" s="17"/>
      <c r="T14" s="17"/>
      <c r="U14" s="17"/>
      <c r="V14" s="17"/>
      <c r="W14" s="17"/>
      <c r="X14" s="17"/>
      <c r="Y14" s="17"/>
      <c r="Z14" s="17"/>
    </row>
    <row r="15" ht="15.75" customHeight="1">
      <c r="A15" s="28" t="s">
        <v>220</v>
      </c>
      <c r="B15" s="29" t="s">
        <v>280</v>
      </c>
      <c r="C15" s="31" t="s">
        <v>117</v>
      </c>
      <c r="D15" s="31" t="s">
        <v>11</v>
      </c>
      <c r="E15" s="31" t="s">
        <v>11</v>
      </c>
      <c r="F15" s="31" t="s">
        <v>11</v>
      </c>
      <c r="G15" s="31" t="s">
        <v>11</v>
      </c>
      <c r="H15" s="31" t="s">
        <v>75</v>
      </c>
      <c r="I15" s="31">
        <f>countif(C:C,"j1")</f>
        <v>0</v>
      </c>
      <c r="J15" s="31" t="s">
        <v>76</v>
      </c>
      <c r="K15" s="31">
        <f>countif(C:C,"j2")</f>
        <v>0</v>
      </c>
      <c r="L15" s="31" t="s">
        <v>77</v>
      </c>
      <c r="M15" s="31">
        <f>countif(C:C,"j3")</f>
        <v>0</v>
      </c>
      <c r="N15" s="31" t="s">
        <v>78</v>
      </c>
      <c r="O15" s="31">
        <f>countif(C:C,"j4")</f>
        <v>0</v>
      </c>
      <c r="P15" s="31">
        <f t="shared" si="1"/>
        <v>0</v>
      </c>
      <c r="Q15" s="17"/>
      <c r="R15" s="17"/>
      <c r="S15" s="17"/>
      <c r="T15" s="17"/>
      <c r="U15" s="17"/>
      <c r="V15" s="17"/>
      <c r="W15" s="17"/>
      <c r="X15" s="17"/>
      <c r="Y15" s="17"/>
      <c r="Z15" s="17"/>
    </row>
    <row r="16" ht="15.75" customHeight="1">
      <c r="A16" s="28" t="s">
        <v>220</v>
      </c>
      <c r="B16" s="29" t="s">
        <v>281</v>
      </c>
      <c r="C16" s="31" t="s">
        <v>41</v>
      </c>
      <c r="D16" s="31" t="s">
        <v>11</v>
      </c>
      <c r="E16" s="31" t="s">
        <v>11</v>
      </c>
      <c r="F16" s="31" t="s">
        <v>11</v>
      </c>
      <c r="G16" s="31" t="s">
        <v>11</v>
      </c>
      <c r="H16" s="34" t="s">
        <v>81</v>
      </c>
      <c r="I16" s="23"/>
      <c r="J16" s="23"/>
      <c r="K16" s="23"/>
      <c r="L16" s="23"/>
      <c r="M16" s="23"/>
      <c r="N16" s="23"/>
      <c r="O16" s="24"/>
      <c r="P16" s="31">
        <f t="shared" si="1"/>
        <v>0</v>
      </c>
      <c r="Q16" s="17"/>
      <c r="R16" s="17"/>
      <c r="S16" s="17"/>
      <c r="T16" s="17"/>
      <c r="U16" s="17"/>
      <c r="V16" s="17"/>
      <c r="W16" s="17"/>
      <c r="X16" s="17"/>
      <c r="Y16" s="17"/>
      <c r="Z16" s="17"/>
    </row>
    <row r="17" ht="15.75" customHeight="1">
      <c r="A17" s="28" t="s">
        <v>220</v>
      </c>
      <c r="B17" s="29" t="s">
        <v>282</v>
      </c>
      <c r="C17" s="30" t="s">
        <v>91</v>
      </c>
      <c r="D17" s="31" t="s">
        <v>11</v>
      </c>
      <c r="E17" s="31" t="s">
        <v>11</v>
      </c>
      <c r="F17" s="31" t="s">
        <v>11</v>
      </c>
      <c r="G17" s="31" t="s">
        <v>11</v>
      </c>
      <c r="H17" s="35" t="s">
        <v>83</v>
      </c>
      <c r="I17" s="23"/>
      <c r="J17" s="23"/>
      <c r="K17" s="23"/>
      <c r="L17" s="23"/>
      <c r="M17" s="23"/>
      <c r="N17" s="23"/>
      <c r="O17" s="24"/>
      <c r="P17" s="36">
        <f>sum(P6:P16)</f>
        <v>21</v>
      </c>
      <c r="Q17" s="17"/>
      <c r="R17" s="17"/>
      <c r="S17" s="17"/>
      <c r="T17" s="17"/>
      <c r="U17" s="17"/>
      <c r="V17" s="17"/>
      <c r="W17" s="17"/>
      <c r="X17" s="17"/>
      <c r="Y17" s="17"/>
      <c r="Z17" s="17"/>
    </row>
    <row r="18" ht="15.75" customHeight="1">
      <c r="A18" s="28" t="s">
        <v>201</v>
      </c>
      <c r="B18" s="29" t="s">
        <v>203</v>
      </c>
      <c r="C18" s="30" t="s">
        <v>91</v>
      </c>
      <c r="D18" s="31" t="s">
        <v>11</v>
      </c>
      <c r="E18" s="31" t="s">
        <v>11</v>
      </c>
      <c r="F18" s="31" t="s">
        <v>11</v>
      </c>
      <c r="G18" s="31" t="s">
        <v>11</v>
      </c>
      <c r="H18" s="32"/>
      <c r="I18" s="37" t="s">
        <v>85</v>
      </c>
      <c r="J18" s="35" t="s">
        <v>86</v>
      </c>
      <c r="K18" s="38"/>
      <c r="L18" s="39"/>
      <c r="M18" s="39"/>
      <c r="N18" s="39"/>
      <c r="O18" s="39"/>
      <c r="P18" s="39"/>
      <c r="Q18" s="17"/>
      <c r="R18" s="17"/>
      <c r="S18" s="17"/>
      <c r="T18" s="17"/>
      <c r="U18" s="17"/>
      <c r="V18" s="17"/>
      <c r="W18" s="17"/>
      <c r="X18" s="17"/>
      <c r="Y18" s="17"/>
      <c r="Z18" s="17"/>
    </row>
    <row r="19" ht="15.75" customHeight="1">
      <c r="A19" s="28" t="s">
        <v>201</v>
      </c>
      <c r="B19" s="29" t="s">
        <v>283</v>
      </c>
      <c r="C19" s="31" t="s">
        <v>117</v>
      </c>
      <c r="D19" s="31" t="s">
        <v>11</v>
      </c>
      <c r="E19" s="31" t="s">
        <v>11</v>
      </c>
      <c r="F19" s="31" t="s">
        <v>11</v>
      </c>
      <c r="G19" s="31" t="s">
        <v>11</v>
      </c>
      <c r="H19" s="31" t="s">
        <v>4</v>
      </c>
      <c r="I19" s="31">
        <f>countif(D:D,"o")</f>
        <v>0</v>
      </c>
      <c r="J19" s="34">
        <f>countif(D:D,"x")</f>
        <v>21</v>
      </c>
      <c r="K19" s="40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</row>
    <row r="20" ht="15.75" customHeight="1">
      <c r="A20" s="28" t="s">
        <v>201</v>
      </c>
      <c r="B20" s="29" t="s">
        <v>284</v>
      </c>
      <c r="C20" s="31" t="s">
        <v>115</v>
      </c>
      <c r="D20" s="31" t="s">
        <v>11</v>
      </c>
      <c r="E20" s="31" t="s">
        <v>11</v>
      </c>
      <c r="F20" s="31" t="s">
        <v>11</v>
      </c>
      <c r="G20" s="31" t="s">
        <v>11</v>
      </c>
      <c r="H20" s="31" t="s">
        <v>5</v>
      </c>
      <c r="I20" s="31">
        <f>countif(E:E,"o")</f>
        <v>0</v>
      </c>
      <c r="J20" s="34">
        <f>countif(E:E,"x")</f>
        <v>21</v>
      </c>
      <c r="K20" s="40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</row>
    <row r="21" ht="15.75" customHeight="1">
      <c r="A21" s="28" t="s">
        <v>285</v>
      </c>
      <c r="B21" s="29" t="s">
        <v>286</v>
      </c>
      <c r="C21" s="31" t="s">
        <v>193</v>
      </c>
      <c r="D21" s="31" t="s">
        <v>11</v>
      </c>
      <c r="E21" s="31" t="s">
        <v>11</v>
      </c>
      <c r="F21" s="31" t="s">
        <v>11</v>
      </c>
      <c r="G21" s="31" t="s">
        <v>11</v>
      </c>
      <c r="H21" s="31" t="s">
        <v>6</v>
      </c>
      <c r="I21" s="31">
        <f>countif(F:F,"o")</f>
        <v>0</v>
      </c>
      <c r="J21" s="34">
        <f>countif(F:F,"x")</f>
        <v>21</v>
      </c>
      <c r="K21" s="40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</row>
    <row r="22" ht="15.75" customHeight="1">
      <c r="A22" s="28" t="s">
        <v>285</v>
      </c>
      <c r="B22" s="29" t="s">
        <v>287</v>
      </c>
      <c r="C22" s="31" t="s">
        <v>193</v>
      </c>
      <c r="D22" s="31" t="s">
        <v>11</v>
      </c>
      <c r="E22" s="31" t="s">
        <v>11</v>
      </c>
      <c r="F22" s="31" t="s">
        <v>11</v>
      </c>
      <c r="G22" s="31" t="s">
        <v>11</v>
      </c>
      <c r="H22" s="31" t="s">
        <v>7</v>
      </c>
      <c r="I22" s="31">
        <f>countif(G:G,"o")</f>
        <v>0</v>
      </c>
      <c r="J22" s="34">
        <f>countif(G:G,"x")</f>
        <v>21</v>
      </c>
      <c r="K22" s="40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</row>
    <row r="23" ht="15.75" customHeight="1">
      <c r="A23" s="28" t="s">
        <v>285</v>
      </c>
      <c r="B23" s="29" t="s">
        <v>288</v>
      </c>
      <c r="C23" s="31" t="s">
        <v>193</v>
      </c>
      <c r="D23" s="31" t="s">
        <v>11</v>
      </c>
      <c r="E23" s="31" t="s">
        <v>11</v>
      </c>
      <c r="F23" s="31" t="s">
        <v>11</v>
      </c>
      <c r="G23" s="31" t="s">
        <v>11</v>
      </c>
      <c r="H23" s="32"/>
      <c r="I23" s="32"/>
      <c r="J23" s="41"/>
      <c r="K23" s="40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</row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3">
    <mergeCell ref="A1:G1"/>
    <mergeCell ref="H16:O16"/>
    <mergeCell ref="H17:O17"/>
  </mergeCells>
  <printOptions/>
  <pageMargins bottom="1.0" footer="0.0" header="0.0" left="0.75" right="0.75" top="1.0"/>
  <pageSetup orientation="landscape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6.71"/>
    <col customWidth="1" min="2" max="2" width="66.57"/>
    <col customWidth="1" min="3" max="3" width="10.0"/>
    <col customWidth="1" min="4" max="6" width="8.71"/>
    <col customWidth="1" min="7" max="7" width="14.43"/>
    <col customWidth="1" min="8" max="8" width="17.29"/>
    <col customWidth="1" min="9" max="9" width="8.71"/>
    <col customWidth="1" min="10" max="10" width="15.14"/>
    <col customWidth="1" min="11" max="11" width="8.71"/>
    <col customWidth="1" min="12" max="12" width="15.14"/>
    <col customWidth="1" min="13" max="13" width="8.71"/>
    <col customWidth="1" min="14" max="14" width="12.0"/>
    <col customWidth="1" min="15" max="15" width="8.71"/>
    <col customWidth="1" min="16" max="16" width="12.0"/>
    <col customWidth="1" min="17" max="26" width="8.71"/>
  </cols>
  <sheetData>
    <row r="1" ht="15.75" customHeight="1">
      <c r="A1" s="42" t="s">
        <v>289</v>
      </c>
      <c r="B1" s="23"/>
      <c r="C1" s="23"/>
      <c r="D1" s="23"/>
      <c r="E1" s="23"/>
      <c r="F1" s="23"/>
      <c r="G1" s="24"/>
      <c r="H1" s="43"/>
      <c r="I1" s="43"/>
      <c r="J1" s="43"/>
      <c r="K1" s="43"/>
      <c r="L1" s="43"/>
      <c r="M1" s="43"/>
      <c r="N1" s="43"/>
      <c r="O1" s="43"/>
      <c r="P1" s="43"/>
    </row>
    <row r="2" ht="15.75" customHeight="1">
      <c r="A2" s="44" t="s">
        <v>1</v>
      </c>
      <c r="B2" s="44" t="s">
        <v>2</v>
      </c>
      <c r="C2" s="45" t="s">
        <v>3</v>
      </c>
      <c r="D2" s="45" t="s">
        <v>4</v>
      </c>
      <c r="E2" s="45" t="s">
        <v>5</v>
      </c>
      <c r="F2" s="45" t="s">
        <v>6</v>
      </c>
      <c r="G2" s="45" t="s">
        <v>7</v>
      </c>
      <c r="H2" s="43"/>
      <c r="I2" s="43"/>
      <c r="J2" s="43"/>
      <c r="K2" s="43"/>
      <c r="L2" s="43"/>
      <c r="M2" s="43"/>
      <c r="N2" s="43"/>
      <c r="O2" s="43"/>
      <c r="P2" s="43"/>
    </row>
    <row r="3" ht="15.75" customHeight="1">
      <c r="A3" s="28" t="s">
        <v>290</v>
      </c>
      <c r="B3" s="29" t="s">
        <v>291</v>
      </c>
      <c r="C3" s="31" t="s">
        <v>41</v>
      </c>
      <c r="D3" s="31" t="s">
        <v>11</v>
      </c>
      <c r="E3" s="31" t="s">
        <v>11</v>
      </c>
      <c r="F3" s="31" t="s">
        <v>11</v>
      </c>
      <c r="G3" s="31" t="s">
        <v>11</v>
      </c>
      <c r="H3" s="32"/>
      <c r="I3" s="32"/>
      <c r="J3" s="32"/>
      <c r="K3" s="32"/>
      <c r="L3" s="32"/>
      <c r="M3" s="32"/>
      <c r="N3" s="32"/>
      <c r="O3" s="32"/>
      <c r="P3" s="32"/>
      <c r="Q3" s="17"/>
      <c r="R3" s="17"/>
      <c r="S3" s="17"/>
      <c r="T3" s="17"/>
      <c r="U3" s="17"/>
      <c r="V3" s="17"/>
      <c r="W3" s="17"/>
      <c r="X3" s="17"/>
      <c r="Y3" s="17"/>
      <c r="Z3" s="17"/>
    </row>
    <row r="4" ht="15.75" customHeight="1">
      <c r="A4" s="28" t="s">
        <v>290</v>
      </c>
      <c r="B4" s="29" t="s">
        <v>292</v>
      </c>
      <c r="C4" s="31" t="s">
        <v>117</v>
      </c>
      <c r="D4" s="31" t="s">
        <v>11</v>
      </c>
      <c r="E4" s="31" t="s">
        <v>11</v>
      </c>
      <c r="F4" s="31" t="s">
        <v>11</v>
      </c>
      <c r="G4" s="31" t="s">
        <v>11</v>
      </c>
      <c r="H4" s="32"/>
      <c r="I4" s="32"/>
      <c r="J4" s="32"/>
      <c r="K4" s="32"/>
      <c r="L4" s="32"/>
      <c r="M4" s="32"/>
      <c r="N4" s="32"/>
      <c r="O4" s="32"/>
      <c r="P4" s="32"/>
      <c r="Q4" s="17"/>
      <c r="R4" s="17"/>
      <c r="S4" s="17"/>
      <c r="T4" s="17"/>
      <c r="U4" s="17"/>
      <c r="V4" s="17"/>
      <c r="W4" s="17"/>
      <c r="X4" s="17"/>
      <c r="Y4" s="17"/>
      <c r="Z4" s="17"/>
    </row>
    <row r="5" ht="15.75" customHeight="1">
      <c r="A5" s="28" t="s">
        <v>290</v>
      </c>
      <c r="B5" s="29" t="s">
        <v>293</v>
      </c>
      <c r="C5" s="31" t="s">
        <v>117</v>
      </c>
      <c r="D5" s="31" t="s">
        <v>11</v>
      </c>
      <c r="E5" s="31" t="s">
        <v>11</v>
      </c>
      <c r="F5" s="31" t="s">
        <v>11</v>
      </c>
      <c r="G5" s="31" t="s">
        <v>11</v>
      </c>
      <c r="H5" s="33" t="s">
        <v>15</v>
      </c>
      <c r="I5" s="33" t="s">
        <v>16</v>
      </c>
      <c r="J5" s="33" t="s">
        <v>17</v>
      </c>
      <c r="K5" s="33" t="s">
        <v>16</v>
      </c>
      <c r="L5" s="33" t="s">
        <v>169</v>
      </c>
      <c r="M5" s="33" t="s">
        <v>16</v>
      </c>
      <c r="N5" s="33" t="s">
        <v>19</v>
      </c>
      <c r="O5" s="33" t="s">
        <v>16</v>
      </c>
      <c r="P5" s="33" t="s">
        <v>20</v>
      </c>
      <c r="Q5" s="17"/>
      <c r="R5" s="17"/>
      <c r="S5" s="17"/>
      <c r="T5" s="17"/>
      <c r="U5" s="17"/>
      <c r="V5" s="17"/>
      <c r="W5" s="17"/>
      <c r="X5" s="17"/>
      <c r="Y5" s="17"/>
      <c r="Z5" s="17"/>
    </row>
    <row r="6" ht="15.75" customHeight="1">
      <c r="A6" s="28" t="s">
        <v>290</v>
      </c>
      <c r="B6" s="29" t="s">
        <v>294</v>
      </c>
      <c r="C6" s="31" t="s">
        <v>41</v>
      </c>
      <c r="D6" s="31" t="s">
        <v>11</v>
      </c>
      <c r="E6" s="31" t="s">
        <v>11</v>
      </c>
      <c r="F6" s="31" t="s">
        <v>11</v>
      </c>
      <c r="G6" s="31" t="s">
        <v>11</v>
      </c>
      <c r="H6" s="31" t="s">
        <v>23</v>
      </c>
      <c r="I6" s="31">
        <f>countif(C:C,"a1")</f>
        <v>2</v>
      </c>
      <c r="J6" s="31" t="s">
        <v>24</v>
      </c>
      <c r="K6" s="31">
        <f>countif(C:C,"a2")</f>
        <v>1</v>
      </c>
      <c r="L6" s="31" t="s">
        <v>25</v>
      </c>
      <c r="M6" s="31">
        <f>countif(C:C,"a3")</f>
        <v>2</v>
      </c>
      <c r="N6" s="31" t="s">
        <v>26</v>
      </c>
      <c r="O6" s="31">
        <f>countif(C:C,"a4")</f>
        <v>0</v>
      </c>
      <c r="P6" s="31">
        <f t="shared" ref="P6:P16" si="1">sum(I6,K6,M6,O6)</f>
        <v>5</v>
      </c>
      <c r="Q6" s="17"/>
      <c r="R6" s="17"/>
      <c r="S6" s="17"/>
      <c r="T6" s="17"/>
      <c r="U6" s="17"/>
      <c r="V6" s="17"/>
      <c r="W6" s="17"/>
      <c r="X6" s="17"/>
      <c r="Y6" s="17"/>
      <c r="Z6" s="17"/>
    </row>
    <row r="7" ht="15.75" customHeight="1">
      <c r="A7" s="28" t="s">
        <v>290</v>
      </c>
      <c r="B7" s="29" t="s">
        <v>295</v>
      </c>
      <c r="C7" s="31" t="s">
        <v>14</v>
      </c>
      <c r="D7" s="31" t="s">
        <v>11</v>
      </c>
      <c r="E7" s="31" t="s">
        <v>11</v>
      </c>
      <c r="F7" s="31" t="s">
        <v>11</v>
      </c>
      <c r="G7" s="31" t="s">
        <v>11</v>
      </c>
      <c r="H7" s="31" t="s">
        <v>30</v>
      </c>
      <c r="I7" s="31">
        <f>countif(C:C,"b1")</f>
        <v>9</v>
      </c>
      <c r="J7" s="31" t="s">
        <v>31</v>
      </c>
      <c r="K7" s="31">
        <f>countif(C:C,"b2")</f>
        <v>0</v>
      </c>
      <c r="L7" s="31" t="s">
        <v>32</v>
      </c>
      <c r="M7" s="31">
        <f>countif(C:C,"b3")</f>
        <v>0</v>
      </c>
      <c r="N7" s="31" t="s">
        <v>33</v>
      </c>
      <c r="O7" s="31">
        <f>countif(C:C,"b4")</f>
        <v>0</v>
      </c>
      <c r="P7" s="31">
        <f t="shared" si="1"/>
        <v>9</v>
      </c>
      <c r="Q7" s="17"/>
      <c r="R7" s="17"/>
      <c r="S7" s="17"/>
      <c r="T7" s="17"/>
      <c r="U7" s="17"/>
      <c r="V7" s="17"/>
      <c r="W7" s="17"/>
      <c r="X7" s="17"/>
      <c r="Y7" s="17"/>
      <c r="Z7" s="17"/>
    </row>
    <row r="8" ht="15.75" customHeight="1">
      <c r="A8" s="28" t="s">
        <v>290</v>
      </c>
      <c r="B8" s="29" t="s">
        <v>296</v>
      </c>
      <c r="C8" s="31" t="s">
        <v>117</v>
      </c>
      <c r="D8" s="31" t="s">
        <v>11</v>
      </c>
      <c r="E8" s="31" t="s">
        <v>11</v>
      </c>
      <c r="F8" s="31" t="s">
        <v>11</v>
      </c>
      <c r="G8" s="31" t="s">
        <v>11</v>
      </c>
      <c r="H8" s="31" t="s">
        <v>36</v>
      </c>
      <c r="I8" s="31">
        <f>countif(C:C,"c1")</f>
        <v>0</v>
      </c>
      <c r="J8" s="31" t="s">
        <v>37</v>
      </c>
      <c r="K8" s="31">
        <f>countif(C:C,"c2")</f>
        <v>0</v>
      </c>
      <c r="L8" s="31" t="s">
        <v>38</v>
      </c>
      <c r="M8" s="31">
        <f>countif(C:C,"c3")</f>
        <v>0</v>
      </c>
      <c r="N8" s="31" t="s">
        <v>39</v>
      </c>
      <c r="O8" s="31">
        <f>countif(C:C,"c4")</f>
        <v>0</v>
      </c>
      <c r="P8" s="31">
        <f t="shared" si="1"/>
        <v>0</v>
      </c>
      <c r="Q8" s="17"/>
      <c r="R8" s="17"/>
      <c r="S8" s="17"/>
      <c r="T8" s="17"/>
      <c r="U8" s="17"/>
      <c r="V8" s="17"/>
      <c r="W8" s="17"/>
      <c r="X8" s="17"/>
      <c r="Y8" s="17"/>
      <c r="Z8" s="17"/>
    </row>
    <row r="9" ht="15.75" customHeight="1">
      <c r="A9" s="28" t="s">
        <v>297</v>
      </c>
      <c r="B9" s="29" t="s">
        <v>298</v>
      </c>
      <c r="C9" s="31" t="s">
        <v>41</v>
      </c>
      <c r="D9" s="31" t="s">
        <v>11</v>
      </c>
      <c r="E9" s="31" t="s">
        <v>11</v>
      </c>
      <c r="F9" s="31" t="s">
        <v>11</v>
      </c>
      <c r="G9" s="31" t="s">
        <v>11</v>
      </c>
      <c r="H9" s="31" t="s">
        <v>42</v>
      </c>
      <c r="I9" s="31">
        <f>countif(C:C,"d1")</f>
        <v>1</v>
      </c>
      <c r="J9" s="31" t="s">
        <v>43</v>
      </c>
      <c r="K9" s="31">
        <f>countif(C:C,"d2")</f>
        <v>1</v>
      </c>
      <c r="L9" s="31" t="s">
        <v>44</v>
      </c>
      <c r="M9" s="31">
        <f>countif(C:C,"d3")</f>
        <v>1</v>
      </c>
      <c r="N9" s="31" t="s">
        <v>45</v>
      </c>
      <c r="O9" s="31">
        <f>countif(C:C,"d4")</f>
        <v>0</v>
      </c>
      <c r="P9" s="31">
        <f t="shared" si="1"/>
        <v>3</v>
      </c>
      <c r="Q9" s="17"/>
      <c r="R9" s="17"/>
      <c r="S9" s="17"/>
      <c r="T9" s="17"/>
      <c r="U9" s="17"/>
      <c r="V9" s="17"/>
      <c r="W9" s="17"/>
      <c r="X9" s="17"/>
      <c r="Y9" s="17"/>
      <c r="Z9" s="17"/>
    </row>
    <row r="10" ht="15.75" customHeight="1">
      <c r="A10" s="28" t="s">
        <v>297</v>
      </c>
      <c r="B10" s="29" t="s">
        <v>291</v>
      </c>
      <c r="C10" s="31" t="s">
        <v>41</v>
      </c>
      <c r="D10" s="31" t="s">
        <v>11</v>
      </c>
      <c r="E10" s="31" t="s">
        <v>11</v>
      </c>
      <c r="F10" s="31" t="s">
        <v>11</v>
      </c>
      <c r="G10" s="31" t="s">
        <v>11</v>
      </c>
      <c r="H10" s="31" t="s">
        <v>47</v>
      </c>
      <c r="I10" s="31">
        <f>countif(C:C,"e1")</f>
        <v>1</v>
      </c>
      <c r="J10" s="31" t="s">
        <v>48</v>
      </c>
      <c r="K10" s="31">
        <f>countif(C:C,"e2")</f>
        <v>0</v>
      </c>
      <c r="L10" s="31" t="s">
        <v>49</v>
      </c>
      <c r="M10" s="31">
        <f>countif(C:C,"e3")</f>
        <v>0</v>
      </c>
      <c r="N10" s="31" t="s">
        <v>50</v>
      </c>
      <c r="O10" s="31">
        <f>countif(C:C,"e4")</f>
        <v>0</v>
      </c>
      <c r="P10" s="31">
        <f t="shared" si="1"/>
        <v>1</v>
      </c>
      <c r="Q10" s="17"/>
      <c r="R10" s="17"/>
      <c r="S10" s="17"/>
      <c r="T10" s="17"/>
      <c r="U10" s="17"/>
      <c r="V10" s="17"/>
      <c r="W10" s="17"/>
      <c r="X10" s="17"/>
      <c r="Y10" s="17"/>
      <c r="Z10" s="17"/>
    </row>
    <row r="11" ht="15.75" customHeight="1">
      <c r="A11" s="28" t="s">
        <v>297</v>
      </c>
      <c r="B11" s="29" t="s">
        <v>299</v>
      </c>
      <c r="C11" s="31" t="s">
        <v>111</v>
      </c>
      <c r="D11" s="31" t="s">
        <v>11</v>
      </c>
      <c r="E11" s="31" t="s">
        <v>11</v>
      </c>
      <c r="F11" s="31" t="s">
        <v>11</v>
      </c>
      <c r="G11" s="31" t="s">
        <v>11</v>
      </c>
      <c r="H11" s="31" t="s">
        <v>54</v>
      </c>
      <c r="I11" s="31">
        <f>countif(C:C,"f1")</f>
        <v>12</v>
      </c>
      <c r="J11" s="31" t="s">
        <v>55</v>
      </c>
      <c r="K11" s="31">
        <f>countif(C:C,"f2")</f>
        <v>0</v>
      </c>
      <c r="L11" s="31" t="s">
        <v>56</v>
      </c>
      <c r="M11" s="31">
        <f>countif(C:C,"f3")</f>
        <v>0</v>
      </c>
      <c r="N11" s="31" t="s">
        <v>57</v>
      </c>
      <c r="O11" s="31">
        <f>countif(C:C,"f4")</f>
        <v>0</v>
      </c>
      <c r="P11" s="31">
        <f t="shared" si="1"/>
        <v>12</v>
      </c>
      <c r="Q11" s="17"/>
      <c r="R11" s="17"/>
      <c r="S11" s="17"/>
      <c r="T11" s="17"/>
      <c r="U11" s="17"/>
      <c r="V11" s="17"/>
      <c r="W11" s="17"/>
      <c r="X11" s="17"/>
      <c r="Y11" s="17"/>
      <c r="Z11" s="17"/>
    </row>
    <row r="12" ht="15.75" customHeight="1">
      <c r="A12" s="28" t="s">
        <v>297</v>
      </c>
      <c r="B12" s="29" t="s">
        <v>300</v>
      </c>
      <c r="C12" s="31" t="s">
        <v>111</v>
      </c>
      <c r="D12" s="31" t="s">
        <v>11</v>
      </c>
      <c r="E12" s="31" t="s">
        <v>11</v>
      </c>
      <c r="F12" s="31" t="s">
        <v>11</v>
      </c>
      <c r="G12" s="31" t="s">
        <v>11</v>
      </c>
      <c r="H12" s="31" t="s">
        <v>59</v>
      </c>
      <c r="I12" s="31">
        <f>countif(C:C,"g1")</f>
        <v>0</v>
      </c>
      <c r="J12" s="31" t="s">
        <v>60</v>
      </c>
      <c r="K12" s="31">
        <f>countif(C:C,"g2")</f>
        <v>0</v>
      </c>
      <c r="L12" s="31" t="s">
        <v>61</v>
      </c>
      <c r="M12" s="31">
        <f>countif(C:C,"g3")</f>
        <v>0</v>
      </c>
      <c r="N12" s="31" t="s">
        <v>62</v>
      </c>
      <c r="O12" s="31">
        <f>countif(C:C,"g4")</f>
        <v>0</v>
      </c>
      <c r="P12" s="31">
        <f t="shared" si="1"/>
        <v>0</v>
      </c>
      <c r="Q12" s="17"/>
      <c r="R12" s="17"/>
      <c r="S12" s="17"/>
      <c r="T12" s="17"/>
      <c r="U12" s="17"/>
      <c r="V12" s="17"/>
      <c r="W12" s="17"/>
      <c r="X12" s="17"/>
      <c r="Y12" s="17"/>
      <c r="Z12" s="17"/>
    </row>
    <row r="13" ht="15.75" customHeight="1">
      <c r="A13" s="28" t="s">
        <v>297</v>
      </c>
      <c r="B13" s="29" t="s">
        <v>301</v>
      </c>
      <c r="C13" s="31" t="s">
        <v>117</v>
      </c>
      <c r="D13" s="31" t="s">
        <v>11</v>
      </c>
      <c r="E13" s="31" t="s">
        <v>11</v>
      </c>
      <c r="F13" s="31" t="s">
        <v>11</v>
      </c>
      <c r="G13" s="31" t="s">
        <v>11</v>
      </c>
      <c r="H13" s="31" t="s">
        <v>64</v>
      </c>
      <c r="I13" s="31">
        <f>countif(C:C,"h1")</f>
        <v>0</v>
      </c>
      <c r="J13" s="31" t="s">
        <v>65</v>
      </c>
      <c r="K13" s="31">
        <f>countif(C:C,"h2")</f>
        <v>3</v>
      </c>
      <c r="L13" s="31" t="s">
        <v>66</v>
      </c>
      <c r="M13" s="31">
        <f>countif(C:C,"h3")</f>
        <v>1</v>
      </c>
      <c r="N13" s="31" t="s">
        <v>67</v>
      </c>
      <c r="O13" s="31">
        <f>countif(C:C,"h4")</f>
        <v>0</v>
      </c>
      <c r="P13" s="31">
        <f t="shared" si="1"/>
        <v>4</v>
      </c>
      <c r="Q13" s="17"/>
      <c r="R13" s="17"/>
      <c r="S13" s="17"/>
      <c r="T13" s="17"/>
      <c r="U13" s="17"/>
      <c r="V13" s="17"/>
      <c r="W13" s="17"/>
      <c r="X13" s="17"/>
      <c r="Y13" s="17"/>
      <c r="Z13" s="17"/>
    </row>
    <row r="14" ht="15.75" customHeight="1">
      <c r="A14" s="28" t="s">
        <v>297</v>
      </c>
      <c r="B14" s="29" t="s">
        <v>302</v>
      </c>
      <c r="C14" s="30" t="s">
        <v>117</v>
      </c>
      <c r="D14" s="31" t="s">
        <v>11</v>
      </c>
      <c r="E14" s="31" t="s">
        <v>11</v>
      </c>
      <c r="F14" s="31" t="s">
        <v>11</v>
      </c>
      <c r="G14" s="31" t="s">
        <v>11</v>
      </c>
      <c r="H14" s="31" t="s">
        <v>70</v>
      </c>
      <c r="I14" s="31">
        <f>countif(C:C,"i1")</f>
        <v>0</v>
      </c>
      <c r="J14" s="31" t="s">
        <v>71</v>
      </c>
      <c r="K14" s="31">
        <f>countif(C:C,"i2")</f>
        <v>0</v>
      </c>
      <c r="L14" s="31" t="s">
        <v>72</v>
      </c>
      <c r="M14" s="31">
        <f>countif(C:C,"i3")</f>
        <v>0</v>
      </c>
      <c r="N14" s="31" t="s">
        <v>73</v>
      </c>
      <c r="O14" s="31">
        <f>countif(C:C,"i4")</f>
        <v>0</v>
      </c>
      <c r="P14" s="31">
        <f t="shared" si="1"/>
        <v>0</v>
      </c>
      <c r="Q14" s="17"/>
      <c r="R14" s="17"/>
      <c r="S14" s="17"/>
      <c r="T14" s="17"/>
      <c r="U14" s="17"/>
      <c r="V14" s="17"/>
      <c r="W14" s="17"/>
      <c r="X14" s="17"/>
      <c r="Y14" s="17"/>
      <c r="Z14" s="17"/>
    </row>
    <row r="15" ht="15.75" customHeight="1">
      <c r="A15" s="28" t="s">
        <v>297</v>
      </c>
      <c r="B15" s="29" t="s">
        <v>303</v>
      </c>
      <c r="C15" s="31" t="s">
        <v>41</v>
      </c>
      <c r="D15" s="31" t="s">
        <v>11</v>
      </c>
      <c r="E15" s="31" t="s">
        <v>11</v>
      </c>
      <c r="F15" s="31" t="s">
        <v>11</v>
      </c>
      <c r="G15" s="31" t="s">
        <v>11</v>
      </c>
      <c r="H15" s="31" t="s">
        <v>75</v>
      </c>
      <c r="I15" s="31">
        <f>countif(C:C,"j1")</f>
        <v>0</v>
      </c>
      <c r="J15" s="31" t="s">
        <v>76</v>
      </c>
      <c r="K15" s="31">
        <f>countif(C:C,"j2")</f>
        <v>0</v>
      </c>
      <c r="L15" s="31" t="s">
        <v>77</v>
      </c>
      <c r="M15" s="31">
        <f>countif(C:C,"j3")</f>
        <v>0</v>
      </c>
      <c r="N15" s="31" t="s">
        <v>78</v>
      </c>
      <c r="O15" s="31">
        <f>countif(C:C,"j4")</f>
        <v>0</v>
      </c>
      <c r="P15" s="31">
        <f t="shared" si="1"/>
        <v>0</v>
      </c>
      <c r="Q15" s="17"/>
      <c r="R15" s="17"/>
      <c r="S15" s="17"/>
      <c r="T15" s="17"/>
      <c r="U15" s="17"/>
      <c r="V15" s="17"/>
      <c r="W15" s="17"/>
      <c r="X15" s="17"/>
      <c r="Y15" s="17"/>
      <c r="Z15" s="17"/>
    </row>
    <row r="16" ht="15.75" customHeight="1">
      <c r="A16" s="28" t="s">
        <v>304</v>
      </c>
      <c r="B16" s="29" t="s">
        <v>305</v>
      </c>
      <c r="C16" s="31" t="s">
        <v>117</v>
      </c>
      <c r="D16" s="31" t="s">
        <v>11</v>
      </c>
      <c r="E16" s="31" t="s">
        <v>11</v>
      </c>
      <c r="F16" s="31" t="s">
        <v>11</v>
      </c>
      <c r="G16" s="31" t="s">
        <v>11</v>
      </c>
      <c r="H16" s="34" t="s">
        <v>81</v>
      </c>
      <c r="I16" s="23"/>
      <c r="J16" s="23"/>
      <c r="K16" s="23"/>
      <c r="L16" s="23"/>
      <c r="M16" s="23"/>
      <c r="N16" s="23"/>
      <c r="O16" s="24"/>
      <c r="P16" s="31">
        <f t="shared" si="1"/>
        <v>0</v>
      </c>
      <c r="Q16" s="17"/>
      <c r="R16" s="17"/>
      <c r="S16" s="17"/>
      <c r="T16" s="17"/>
      <c r="U16" s="17"/>
      <c r="V16" s="17"/>
      <c r="W16" s="17"/>
      <c r="X16" s="17"/>
      <c r="Y16" s="17"/>
      <c r="Z16" s="17"/>
    </row>
    <row r="17" ht="15.75" customHeight="1">
      <c r="A17" s="28" t="s">
        <v>304</v>
      </c>
      <c r="B17" s="29" t="s">
        <v>151</v>
      </c>
      <c r="C17" s="31" t="s">
        <v>152</v>
      </c>
      <c r="D17" s="31" t="s">
        <v>11</v>
      </c>
      <c r="E17" s="31" t="s">
        <v>11</v>
      </c>
      <c r="F17" s="31" t="s">
        <v>11</v>
      </c>
      <c r="G17" s="31" t="s">
        <v>11</v>
      </c>
      <c r="H17" s="35" t="s">
        <v>83</v>
      </c>
      <c r="I17" s="23"/>
      <c r="J17" s="23"/>
      <c r="K17" s="23"/>
      <c r="L17" s="23"/>
      <c r="M17" s="23"/>
      <c r="N17" s="23"/>
      <c r="O17" s="24"/>
      <c r="P17" s="36">
        <f>sum(P6:P16)</f>
        <v>34</v>
      </c>
      <c r="Q17" s="17"/>
      <c r="R17" s="17"/>
      <c r="S17" s="17"/>
      <c r="T17" s="17"/>
      <c r="U17" s="17"/>
      <c r="V17" s="17"/>
      <c r="W17" s="17"/>
      <c r="X17" s="17"/>
      <c r="Y17" s="17"/>
      <c r="Z17" s="17"/>
    </row>
    <row r="18" ht="15.75" customHeight="1">
      <c r="A18" s="28" t="s">
        <v>304</v>
      </c>
      <c r="B18" s="29" t="s">
        <v>299</v>
      </c>
      <c r="C18" s="31" t="s">
        <v>111</v>
      </c>
      <c r="D18" s="31" t="s">
        <v>11</v>
      </c>
      <c r="E18" s="31" t="s">
        <v>11</v>
      </c>
      <c r="F18" s="31" t="s">
        <v>11</v>
      </c>
      <c r="G18" s="31" t="s">
        <v>11</v>
      </c>
      <c r="H18" s="32"/>
      <c r="I18" s="37" t="s">
        <v>85</v>
      </c>
      <c r="J18" s="35" t="s">
        <v>86</v>
      </c>
      <c r="K18" s="38"/>
      <c r="L18" s="39"/>
      <c r="M18" s="39"/>
      <c r="N18" s="39"/>
      <c r="O18" s="39"/>
      <c r="P18" s="39"/>
      <c r="Q18" s="17"/>
      <c r="R18" s="17"/>
      <c r="S18" s="17"/>
      <c r="T18" s="17"/>
      <c r="U18" s="17"/>
      <c r="V18" s="17"/>
      <c r="W18" s="17"/>
      <c r="X18" s="17"/>
      <c r="Y18" s="17"/>
      <c r="Z18" s="17"/>
    </row>
    <row r="19" ht="15.75" customHeight="1">
      <c r="A19" s="28" t="s">
        <v>304</v>
      </c>
      <c r="B19" s="29" t="s">
        <v>306</v>
      </c>
      <c r="C19" s="31" t="s">
        <v>129</v>
      </c>
      <c r="D19" s="31" t="s">
        <v>11</v>
      </c>
      <c r="E19" s="31" t="s">
        <v>11</v>
      </c>
      <c r="F19" s="31" t="s">
        <v>11</v>
      </c>
      <c r="G19" s="31" t="s">
        <v>11</v>
      </c>
      <c r="H19" s="31" t="s">
        <v>4</v>
      </c>
      <c r="I19" s="31">
        <f>countif(D:D,"o")</f>
        <v>0</v>
      </c>
      <c r="J19" s="34">
        <f>countif(D:D,"x")</f>
        <v>34</v>
      </c>
      <c r="K19" s="40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</row>
    <row r="20" ht="15.75" customHeight="1">
      <c r="A20" s="28" t="s">
        <v>304</v>
      </c>
      <c r="B20" s="29" t="s">
        <v>307</v>
      </c>
      <c r="C20" s="30" t="s">
        <v>180</v>
      </c>
      <c r="D20" s="31" t="s">
        <v>11</v>
      </c>
      <c r="E20" s="31" t="s">
        <v>11</v>
      </c>
      <c r="F20" s="31" t="s">
        <v>11</v>
      </c>
      <c r="G20" s="31" t="s">
        <v>11</v>
      </c>
      <c r="H20" s="31" t="s">
        <v>5</v>
      </c>
      <c r="I20" s="31">
        <f>countif(E:E,"o")</f>
        <v>0</v>
      </c>
      <c r="J20" s="34">
        <f>countif(E:E,"x")</f>
        <v>34</v>
      </c>
      <c r="K20" s="40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</row>
    <row r="21" ht="15.75" customHeight="1">
      <c r="A21" s="28" t="s">
        <v>304</v>
      </c>
      <c r="B21" s="29" t="s">
        <v>308</v>
      </c>
      <c r="C21" s="31" t="s">
        <v>117</v>
      </c>
      <c r="D21" s="31" t="s">
        <v>11</v>
      </c>
      <c r="E21" s="31" t="s">
        <v>11</v>
      </c>
      <c r="F21" s="31" t="s">
        <v>11</v>
      </c>
      <c r="G21" s="31" t="s">
        <v>11</v>
      </c>
      <c r="H21" s="31" t="s">
        <v>6</v>
      </c>
      <c r="I21" s="31">
        <f>countif(F:F,"o")</f>
        <v>0</v>
      </c>
      <c r="J21" s="34">
        <f>countif(F:F,"x")</f>
        <v>34</v>
      </c>
      <c r="K21" s="40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</row>
    <row r="22" ht="15.75" customHeight="1">
      <c r="A22" s="28" t="s">
        <v>309</v>
      </c>
      <c r="B22" s="29" t="s">
        <v>291</v>
      </c>
      <c r="C22" s="31" t="s">
        <v>41</v>
      </c>
      <c r="D22" s="31" t="s">
        <v>11</v>
      </c>
      <c r="E22" s="31" t="s">
        <v>11</v>
      </c>
      <c r="F22" s="31" t="s">
        <v>11</v>
      </c>
      <c r="G22" s="31" t="s">
        <v>11</v>
      </c>
      <c r="H22" s="46" t="s">
        <v>7</v>
      </c>
      <c r="I22" s="46">
        <f>countif(G:G,"o")</f>
        <v>0</v>
      </c>
      <c r="J22" s="47">
        <f>countif(G:G,"x")</f>
        <v>34</v>
      </c>
      <c r="K22" s="40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</row>
    <row r="23" ht="15.75" customHeight="1">
      <c r="A23" s="28" t="s">
        <v>309</v>
      </c>
      <c r="B23" s="29" t="s">
        <v>138</v>
      </c>
      <c r="C23" s="31" t="s">
        <v>139</v>
      </c>
      <c r="D23" s="31" t="s">
        <v>11</v>
      </c>
      <c r="E23" s="31" t="s">
        <v>11</v>
      </c>
      <c r="F23" s="31" t="s">
        <v>11</v>
      </c>
      <c r="G23" s="34" t="s">
        <v>11</v>
      </c>
      <c r="H23" s="38"/>
      <c r="I23" s="39"/>
      <c r="J23" s="39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</row>
    <row r="24" ht="15.75" customHeight="1">
      <c r="A24" s="28" t="s">
        <v>309</v>
      </c>
      <c r="B24" s="29" t="s">
        <v>310</v>
      </c>
      <c r="C24" s="31" t="s">
        <v>117</v>
      </c>
      <c r="D24" s="31" t="s">
        <v>11</v>
      </c>
      <c r="E24" s="31" t="s">
        <v>11</v>
      </c>
      <c r="F24" s="31" t="s">
        <v>11</v>
      </c>
      <c r="G24" s="34" t="s">
        <v>11</v>
      </c>
      <c r="H24" s="40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</row>
    <row r="25" ht="15.75" customHeight="1">
      <c r="A25" s="28" t="s">
        <v>309</v>
      </c>
      <c r="B25" s="29" t="s">
        <v>311</v>
      </c>
      <c r="C25" s="31" t="s">
        <v>53</v>
      </c>
      <c r="D25" s="31" t="s">
        <v>11</v>
      </c>
      <c r="E25" s="31" t="s">
        <v>11</v>
      </c>
      <c r="F25" s="31" t="s">
        <v>11</v>
      </c>
      <c r="G25" s="34" t="s">
        <v>11</v>
      </c>
      <c r="H25" s="40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</row>
    <row r="26" ht="15.75" customHeight="1">
      <c r="A26" s="28" t="s">
        <v>309</v>
      </c>
      <c r="B26" s="29" t="s">
        <v>312</v>
      </c>
      <c r="C26" s="31" t="s">
        <v>14</v>
      </c>
      <c r="D26" s="31" t="s">
        <v>11</v>
      </c>
      <c r="E26" s="31" t="s">
        <v>11</v>
      </c>
      <c r="F26" s="31" t="s">
        <v>11</v>
      </c>
      <c r="G26" s="34" t="s">
        <v>11</v>
      </c>
      <c r="H26" s="40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</row>
    <row r="27" ht="15.75" customHeight="1">
      <c r="A27" s="28" t="s">
        <v>313</v>
      </c>
      <c r="B27" s="29" t="s">
        <v>135</v>
      </c>
      <c r="C27" s="31" t="s">
        <v>10</v>
      </c>
      <c r="D27" s="31" t="s">
        <v>11</v>
      </c>
      <c r="E27" s="31" t="s">
        <v>11</v>
      </c>
      <c r="F27" s="31" t="s">
        <v>11</v>
      </c>
      <c r="G27" s="34" t="s">
        <v>11</v>
      </c>
      <c r="H27" s="40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</row>
    <row r="28" ht="15.75" customHeight="1">
      <c r="A28" s="28" t="s">
        <v>313</v>
      </c>
      <c r="B28" s="29" t="s">
        <v>314</v>
      </c>
      <c r="C28" s="31" t="s">
        <v>117</v>
      </c>
      <c r="D28" s="31" t="s">
        <v>11</v>
      </c>
      <c r="E28" s="31" t="s">
        <v>11</v>
      </c>
      <c r="F28" s="31" t="s">
        <v>11</v>
      </c>
      <c r="G28" s="34" t="s">
        <v>11</v>
      </c>
      <c r="H28" s="40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</row>
    <row r="29" ht="15.75" customHeight="1">
      <c r="A29" s="28" t="s">
        <v>313</v>
      </c>
      <c r="B29" s="29" t="s">
        <v>315</v>
      </c>
      <c r="C29" s="31" t="s">
        <v>117</v>
      </c>
      <c r="D29" s="31" t="s">
        <v>11</v>
      </c>
      <c r="E29" s="31" t="s">
        <v>11</v>
      </c>
      <c r="F29" s="31" t="s">
        <v>11</v>
      </c>
      <c r="G29" s="34" t="s">
        <v>11</v>
      </c>
      <c r="H29" s="40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</row>
    <row r="30" ht="15.75" customHeight="1">
      <c r="A30" s="28" t="s">
        <v>313</v>
      </c>
      <c r="B30" s="29" t="s">
        <v>316</v>
      </c>
      <c r="C30" s="31" t="s">
        <v>117</v>
      </c>
      <c r="D30" s="31" t="s">
        <v>11</v>
      </c>
      <c r="E30" s="31" t="s">
        <v>11</v>
      </c>
      <c r="F30" s="31" t="s">
        <v>11</v>
      </c>
      <c r="G30" s="34" t="s">
        <v>11</v>
      </c>
      <c r="H30" s="40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</row>
    <row r="31" ht="15.75" customHeight="1">
      <c r="A31" s="28" t="s">
        <v>313</v>
      </c>
      <c r="B31" s="29" t="s">
        <v>317</v>
      </c>
      <c r="C31" s="31" t="s">
        <v>117</v>
      </c>
      <c r="D31" s="31" t="s">
        <v>11</v>
      </c>
      <c r="E31" s="31" t="s">
        <v>11</v>
      </c>
      <c r="F31" s="31" t="s">
        <v>11</v>
      </c>
      <c r="G31" s="34" t="s">
        <v>11</v>
      </c>
      <c r="H31" s="40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</row>
    <row r="32" ht="15.75" customHeight="1">
      <c r="A32" s="28" t="s">
        <v>313</v>
      </c>
      <c r="B32" s="29" t="s">
        <v>318</v>
      </c>
      <c r="C32" s="30" t="s">
        <v>91</v>
      </c>
      <c r="D32" s="31" t="s">
        <v>11</v>
      </c>
      <c r="E32" s="31" t="s">
        <v>11</v>
      </c>
      <c r="F32" s="31" t="s">
        <v>11</v>
      </c>
      <c r="G32" s="34" t="s">
        <v>11</v>
      </c>
      <c r="H32" s="40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</row>
    <row r="33" ht="15.75" customHeight="1">
      <c r="A33" s="28" t="s">
        <v>319</v>
      </c>
      <c r="B33" s="29" t="s">
        <v>135</v>
      </c>
      <c r="C33" s="31" t="s">
        <v>10</v>
      </c>
      <c r="D33" s="31" t="s">
        <v>11</v>
      </c>
      <c r="E33" s="31" t="s">
        <v>11</v>
      </c>
      <c r="F33" s="31" t="s">
        <v>11</v>
      </c>
      <c r="G33" s="34" t="s">
        <v>11</v>
      </c>
      <c r="H33" s="40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</row>
    <row r="34" ht="15.75" customHeight="1">
      <c r="A34" s="28" t="s">
        <v>319</v>
      </c>
      <c r="B34" s="29" t="s">
        <v>291</v>
      </c>
      <c r="C34" s="31" t="s">
        <v>41</v>
      </c>
      <c r="D34" s="31" t="s">
        <v>11</v>
      </c>
      <c r="E34" s="31" t="s">
        <v>11</v>
      </c>
      <c r="F34" s="31" t="s">
        <v>11</v>
      </c>
      <c r="G34" s="34" t="s">
        <v>11</v>
      </c>
      <c r="H34" s="40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</row>
    <row r="35" ht="15.75" customHeight="1">
      <c r="A35" s="28" t="s">
        <v>319</v>
      </c>
      <c r="B35" s="29" t="s">
        <v>320</v>
      </c>
      <c r="C35" s="31" t="s">
        <v>41</v>
      </c>
      <c r="D35" s="31" t="s">
        <v>11</v>
      </c>
      <c r="E35" s="31" t="s">
        <v>11</v>
      </c>
      <c r="F35" s="31" t="s">
        <v>11</v>
      </c>
      <c r="G35" s="34" t="s">
        <v>11</v>
      </c>
      <c r="H35" s="40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</row>
    <row r="36" ht="15.75" customHeight="1">
      <c r="A36" s="28" t="s">
        <v>319</v>
      </c>
      <c r="B36" s="29" t="s">
        <v>321</v>
      </c>
      <c r="C36" s="31" t="s">
        <v>41</v>
      </c>
      <c r="D36" s="31" t="s">
        <v>11</v>
      </c>
      <c r="E36" s="31" t="s">
        <v>11</v>
      </c>
      <c r="F36" s="31" t="s">
        <v>11</v>
      </c>
      <c r="G36" s="34" t="s">
        <v>11</v>
      </c>
      <c r="H36" s="40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</row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3">
    <mergeCell ref="A1:G1"/>
    <mergeCell ref="H16:O16"/>
    <mergeCell ref="H17:O17"/>
  </mergeCells>
  <printOptions/>
  <pageMargins bottom="1.0" footer="0.0" header="0.0" left="0.75" right="0.75" top="1.0"/>
  <pageSetup orientation="landscape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6.71"/>
    <col customWidth="1" min="2" max="2" width="84.0"/>
    <col customWidth="1" min="3" max="3" width="10.0"/>
    <col customWidth="1" min="4" max="6" width="8.71"/>
    <col customWidth="1" min="7" max="7" width="14.43"/>
    <col customWidth="1" min="8" max="8" width="17.29"/>
    <col customWidth="1" min="9" max="9" width="8.71"/>
    <col customWidth="1" min="10" max="10" width="15.14"/>
    <col customWidth="1" min="11" max="11" width="8.71"/>
    <col customWidth="1" min="12" max="12" width="15.14"/>
    <col customWidth="1" min="13" max="13" width="8.71"/>
    <col customWidth="1" min="14" max="14" width="12.0"/>
    <col customWidth="1" min="15" max="15" width="8.71"/>
    <col customWidth="1" min="16" max="16" width="12.0"/>
    <col customWidth="1" min="17" max="26" width="8.71"/>
  </cols>
  <sheetData>
    <row r="1" ht="15.75" customHeight="1">
      <c r="A1" s="11" t="s">
        <v>322</v>
      </c>
    </row>
    <row r="2" ht="15.75" customHeight="1">
      <c r="A2" s="12" t="s">
        <v>1</v>
      </c>
      <c r="B2" s="12" t="s">
        <v>2</v>
      </c>
      <c r="C2" s="13" t="s">
        <v>3</v>
      </c>
      <c r="D2" s="13" t="s">
        <v>4</v>
      </c>
      <c r="E2" s="13" t="s">
        <v>5</v>
      </c>
      <c r="F2" s="13" t="s">
        <v>6</v>
      </c>
      <c r="G2" s="13" t="s">
        <v>7</v>
      </c>
    </row>
    <row r="3" ht="15.75" customHeight="1">
      <c r="A3" s="14" t="s">
        <v>323</v>
      </c>
      <c r="B3" s="15" t="s">
        <v>324</v>
      </c>
      <c r="C3" s="16" t="s">
        <v>111</v>
      </c>
      <c r="D3" s="16" t="s">
        <v>11</v>
      </c>
      <c r="E3" s="16" t="s">
        <v>11</v>
      </c>
      <c r="F3" s="16" t="s">
        <v>11</v>
      </c>
      <c r="G3" s="16" t="s">
        <v>11</v>
      </c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</row>
    <row r="4" ht="15.75" customHeight="1">
      <c r="A4" s="14" t="s">
        <v>323</v>
      </c>
      <c r="B4" s="15" t="s">
        <v>325</v>
      </c>
      <c r="C4" s="18" t="s">
        <v>94</v>
      </c>
      <c r="D4" s="16" t="s">
        <v>11</v>
      </c>
      <c r="E4" s="16" t="s">
        <v>11</v>
      </c>
      <c r="F4" s="16" t="s">
        <v>11</v>
      </c>
      <c r="G4" s="16" t="s">
        <v>11</v>
      </c>
      <c r="H4" s="48"/>
      <c r="I4" s="48"/>
      <c r="J4" s="48"/>
      <c r="K4" s="48"/>
      <c r="L4" s="48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</row>
    <row r="5" ht="15.75" customHeight="1">
      <c r="A5" s="14" t="s">
        <v>323</v>
      </c>
      <c r="B5" s="15" t="s">
        <v>326</v>
      </c>
      <c r="C5" s="16" t="s">
        <v>14</v>
      </c>
      <c r="D5" s="16" t="s">
        <v>11</v>
      </c>
      <c r="E5" s="16" t="s">
        <v>11</v>
      </c>
      <c r="F5" s="16" t="s">
        <v>11</v>
      </c>
      <c r="G5" s="16" t="s">
        <v>11</v>
      </c>
      <c r="H5" s="49" t="s">
        <v>15</v>
      </c>
      <c r="I5" s="49" t="s">
        <v>16</v>
      </c>
      <c r="J5" s="49" t="s">
        <v>17</v>
      </c>
      <c r="K5" s="49" t="s">
        <v>16</v>
      </c>
      <c r="L5" s="49" t="s">
        <v>169</v>
      </c>
      <c r="M5" s="49" t="s">
        <v>16</v>
      </c>
      <c r="N5" s="49" t="s">
        <v>19</v>
      </c>
      <c r="O5" s="49" t="s">
        <v>16</v>
      </c>
      <c r="P5" s="49" t="s">
        <v>20</v>
      </c>
      <c r="Q5" s="48"/>
      <c r="R5" s="48"/>
      <c r="S5" s="48"/>
      <c r="T5" s="48"/>
      <c r="U5" s="48"/>
      <c r="V5" s="48"/>
      <c r="W5" s="48"/>
      <c r="X5" s="48"/>
      <c r="Y5" s="48"/>
      <c r="Z5" s="48"/>
    </row>
    <row r="6" ht="15.75" customHeight="1">
      <c r="A6" s="14" t="s">
        <v>327</v>
      </c>
      <c r="B6" s="15" t="s">
        <v>328</v>
      </c>
      <c r="C6" s="16" t="s">
        <v>195</v>
      </c>
      <c r="D6" s="16" t="s">
        <v>11</v>
      </c>
      <c r="E6" s="18" t="s">
        <v>167</v>
      </c>
      <c r="F6" s="16" t="s">
        <v>11</v>
      </c>
      <c r="G6" s="16" t="s">
        <v>11</v>
      </c>
      <c r="H6" s="50" t="s">
        <v>23</v>
      </c>
      <c r="I6" s="50">
        <f>countif(C:C,"a1")</f>
        <v>0</v>
      </c>
      <c r="J6" s="50" t="s">
        <v>24</v>
      </c>
      <c r="K6" s="50">
        <f>countif(C:C,"a2")</f>
        <v>0</v>
      </c>
      <c r="L6" s="50" t="s">
        <v>25</v>
      </c>
      <c r="M6" s="50">
        <f>countif(C:C,"a3")</f>
        <v>1</v>
      </c>
      <c r="N6" s="50" t="s">
        <v>26</v>
      </c>
      <c r="O6" s="50">
        <f>countif(C:C,"a4")</f>
        <v>0</v>
      </c>
      <c r="P6" s="50">
        <f t="shared" ref="P6:P16" si="1">sum(I6,K6,M6,O6)</f>
        <v>1</v>
      </c>
      <c r="Q6" s="48"/>
      <c r="R6" s="48"/>
      <c r="S6" s="48"/>
      <c r="T6" s="48"/>
      <c r="U6" s="48"/>
      <c r="V6" s="48"/>
      <c r="W6" s="48"/>
      <c r="X6" s="48"/>
      <c r="Y6" s="48"/>
      <c r="Z6" s="48"/>
    </row>
    <row r="7" ht="15.75" customHeight="1">
      <c r="A7" s="14" t="s">
        <v>327</v>
      </c>
      <c r="B7" s="15" t="s">
        <v>329</v>
      </c>
      <c r="C7" s="16" t="s">
        <v>195</v>
      </c>
      <c r="D7" s="16" t="s">
        <v>11</v>
      </c>
      <c r="E7" s="16" t="s">
        <v>11</v>
      </c>
      <c r="F7" s="16" t="s">
        <v>11</v>
      </c>
      <c r="G7" s="16" t="s">
        <v>11</v>
      </c>
      <c r="H7" s="50" t="s">
        <v>30</v>
      </c>
      <c r="I7" s="50">
        <f>countif(C:C,"b1")</f>
        <v>0</v>
      </c>
      <c r="J7" s="50" t="s">
        <v>31</v>
      </c>
      <c r="K7" s="50">
        <f>countif(C:C,"b2")</f>
        <v>0</v>
      </c>
      <c r="L7" s="50" t="s">
        <v>32</v>
      </c>
      <c r="M7" s="50">
        <f>countif(C:C,"b3")</f>
        <v>2</v>
      </c>
      <c r="N7" s="50" t="s">
        <v>33</v>
      </c>
      <c r="O7" s="50">
        <f>countif(C:C,"b4")</f>
        <v>0</v>
      </c>
      <c r="P7" s="50">
        <f t="shared" si="1"/>
        <v>2</v>
      </c>
      <c r="Q7" s="48"/>
      <c r="R7" s="48"/>
      <c r="S7" s="48"/>
      <c r="T7" s="48"/>
      <c r="U7" s="48"/>
      <c r="V7" s="48"/>
      <c r="W7" s="48"/>
      <c r="X7" s="48"/>
      <c r="Y7" s="48"/>
      <c r="Z7" s="48"/>
    </row>
    <row r="8" ht="15.75" customHeight="1">
      <c r="A8" s="14" t="s">
        <v>327</v>
      </c>
      <c r="B8" s="15" t="s">
        <v>330</v>
      </c>
      <c r="C8" s="18" t="s">
        <v>111</v>
      </c>
      <c r="D8" s="16" t="s">
        <v>11</v>
      </c>
      <c r="E8" s="16" t="s">
        <v>11</v>
      </c>
      <c r="F8" s="16" t="s">
        <v>11</v>
      </c>
      <c r="G8" s="16" t="s">
        <v>11</v>
      </c>
      <c r="H8" s="50" t="s">
        <v>36</v>
      </c>
      <c r="I8" s="50">
        <f>countif(C:C,"c1")</f>
        <v>0</v>
      </c>
      <c r="J8" s="50" t="s">
        <v>37</v>
      </c>
      <c r="K8" s="50">
        <f>countif(C:C,"c2")</f>
        <v>0</v>
      </c>
      <c r="L8" s="50" t="s">
        <v>38</v>
      </c>
      <c r="M8" s="50">
        <f>countif(C:C,"c3")</f>
        <v>1</v>
      </c>
      <c r="N8" s="50" t="s">
        <v>39</v>
      </c>
      <c r="O8" s="50">
        <f>countif(C:C,"c4")</f>
        <v>1</v>
      </c>
      <c r="P8" s="50">
        <f t="shared" si="1"/>
        <v>2</v>
      </c>
      <c r="Q8" s="48"/>
      <c r="R8" s="48"/>
      <c r="S8" s="48"/>
      <c r="T8" s="48"/>
      <c r="U8" s="48"/>
      <c r="V8" s="48"/>
      <c r="W8" s="48"/>
      <c r="X8" s="48"/>
      <c r="Y8" s="48"/>
      <c r="Z8" s="48"/>
    </row>
    <row r="9" ht="15.75" customHeight="1">
      <c r="A9" s="14" t="s">
        <v>331</v>
      </c>
      <c r="B9" s="15" t="s">
        <v>332</v>
      </c>
      <c r="C9" s="18" t="s">
        <v>333</v>
      </c>
      <c r="D9" s="16" t="s">
        <v>11</v>
      </c>
      <c r="E9" s="16" t="s">
        <v>11</v>
      </c>
      <c r="F9" s="16" t="s">
        <v>11</v>
      </c>
      <c r="G9" s="16" t="s">
        <v>11</v>
      </c>
      <c r="H9" s="50" t="s">
        <v>42</v>
      </c>
      <c r="I9" s="50">
        <f>countif(C:C,"d1")</f>
        <v>0</v>
      </c>
      <c r="J9" s="50" t="s">
        <v>43</v>
      </c>
      <c r="K9" s="50">
        <f>countif(C:C,"d2")</f>
        <v>0</v>
      </c>
      <c r="L9" s="50" t="s">
        <v>44</v>
      </c>
      <c r="M9" s="50">
        <f>countif(C:C,"d3")</f>
        <v>0</v>
      </c>
      <c r="N9" s="50" t="s">
        <v>45</v>
      </c>
      <c r="O9" s="50">
        <f>countif(C:C,"d4")</f>
        <v>0</v>
      </c>
      <c r="P9" s="50">
        <f t="shared" si="1"/>
        <v>0</v>
      </c>
      <c r="Q9" s="48"/>
      <c r="R9" s="48"/>
      <c r="S9" s="48"/>
      <c r="T9" s="48"/>
      <c r="U9" s="48"/>
      <c r="V9" s="48"/>
      <c r="W9" s="48"/>
      <c r="X9" s="48"/>
      <c r="Y9" s="48"/>
      <c r="Z9" s="48"/>
    </row>
    <row r="10" ht="15.75" customHeight="1">
      <c r="A10" s="14" t="s">
        <v>331</v>
      </c>
      <c r="B10" s="15" t="s">
        <v>334</v>
      </c>
      <c r="C10" s="16" t="s">
        <v>22</v>
      </c>
      <c r="D10" s="16" t="s">
        <v>11</v>
      </c>
      <c r="E10" s="16" t="s">
        <v>11</v>
      </c>
      <c r="F10" s="16" t="s">
        <v>11</v>
      </c>
      <c r="G10" s="16" t="s">
        <v>11</v>
      </c>
      <c r="H10" s="50" t="s">
        <v>47</v>
      </c>
      <c r="I10" s="50">
        <f>countif(C:C,"e1")</f>
        <v>0</v>
      </c>
      <c r="J10" s="50" t="s">
        <v>48</v>
      </c>
      <c r="K10" s="50">
        <f>countif(C:C,"e2")</f>
        <v>0</v>
      </c>
      <c r="L10" s="50" t="s">
        <v>49</v>
      </c>
      <c r="M10" s="50">
        <f>countif(C:C,"e3")</f>
        <v>0</v>
      </c>
      <c r="N10" s="50" t="s">
        <v>50</v>
      </c>
      <c r="O10" s="50">
        <f>countif(C:C,"e4")</f>
        <v>0</v>
      </c>
      <c r="P10" s="50">
        <f t="shared" si="1"/>
        <v>0</v>
      </c>
      <c r="Q10" s="48"/>
      <c r="R10" s="48"/>
      <c r="S10" s="48"/>
      <c r="T10" s="48"/>
      <c r="U10" s="48"/>
      <c r="V10" s="48"/>
      <c r="W10" s="48"/>
      <c r="X10" s="48"/>
      <c r="Y10" s="48"/>
      <c r="Z10" s="48"/>
    </row>
    <row r="11" ht="15.75" customHeight="1">
      <c r="A11" s="14" t="s">
        <v>335</v>
      </c>
      <c r="B11" s="15" t="s">
        <v>336</v>
      </c>
      <c r="C11" s="16" t="s">
        <v>337</v>
      </c>
      <c r="D11" s="16" t="s">
        <v>11</v>
      </c>
      <c r="E11" s="16" t="s">
        <v>11</v>
      </c>
      <c r="F11" s="16" t="s">
        <v>11</v>
      </c>
      <c r="G11" s="16" t="s">
        <v>11</v>
      </c>
      <c r="H11" s="50" t="s">
        <v>54</v>
      </c>
      <c r="I11" s="50">
        <f>countif(C:C,"f1")</f>
        <v>0</v>
      </c>
      <c r="J11" s="50" t="s">
        <v>55</v>
      </c>
      <c r="K11" s="50">
        <f>countif(C:C,"f2")</f>
        <v>0</v>
      </c>
      <c r="L11" s="50" t="s">
        <v>56</v>
      </c>
      <c r="M11" s="50">
        <f>countif(C:C,"f3")</f>
        <v>0</v>
      </c>
      <c r="N11" s="50" t="s">
        <v>57</v>
      </c>
      <c r="O11" s="50">
        <f>countif(C:C,"f4")</f>
        <v>0</v>
      </c>
      <c r="P11" s="50">
        <f t="shared" si="1"/>
        <v>0</v>
      </c>
      <c r="Q11" s="48"/>
      <c r="R11" s="48"/>
      <c r="S11" s="48"/>
      <c r="T11" s="48"/>
      <c r="U11" s="48"/>
      <c r="V11" s="48"/>
      <c r="W11" s="48"/>
      <c r="X11" s="48"/>
      <c r="Y11" s="48"/>
      <c r="Z11" s="48"/>
    </row>
    <row r="12" ht="15.75" customHeight="1">
      <c r="A12" s="14" t="s">
        <v>335</v>
      </c>
      <c r="B12" s="15" t="s">
        <v>338</v>
      </c>
      <c r="C12" s="18" t="s">
        <v>337</v>
      </c>
      <c r="D12" s="16" t="s">
        <v>11</v>
      </c>
      <c r="E12" s="16" t="s">
        <v>11</v>
      </c>
      <c r="F12" s="16" t="s">
        <v>11</v>
      </c>
      <c r="G12" s="16" t="s">
        <v>11</v>
      </c>
      <c r="H12" s="50" t="s">
        <v>59</v>
      </c>
      <c r="I12" s="50">
        <f>countif(C:C,"g1")</f>
        <v>0</v>
      </c>
      <c r="J12" s="50" t="s">
        <v>60</v>
      </c>
      <c r="K12" s="50">
        <f>countif(C:C,"g2")</f>
        <v>0</v>
      </c>
      <c r="L12" s="50" t="s">
        <v>61</v>
      </c>
      <c r="M12" s="50">
        <f>countif(C:C,"g3")</f>
        <v>1</v>
      </c>
      <c r="N12" s="50" t="s">
        <v>62</v>
      </c>
      <c r="O12" s="50">
        <f>countif(C:C,"g4")</f>
        <v>2</v>
      </c>
      <c r="P12" s="50">
        <f t="shared" si="1"/>
        <v>3</v>
      </c>
      <c r="Q12" s="48"/>
      <c r="R12" s="48"/>
      <c r="S12" s="48"/>
      <c r="T12" s="48"/>
      <c r="U12" s="48"/>
      <c r="V12" s="48"/>
      <c r="W12" s="48"/>
      <c r="X12" s="48"/>
      <c r="Y12" s="48"/>
      <c r="Z12" s="48"/>
    </row>
    <row r="13" ht="15.75" customHeight="1">
      <c r="A13" s="14" t="s">
        <v>335</v>
      </c>
      <c r="B13" s="15" t="s">
        <v>339</v>
      </c>
      <c r="C13" s="16" t="s">
        <v>193</v>
      </c>
      <c r="D13" s="16" t="s">
        <v>11</v>
      </c>
      <c r="E13" s="16" t="s">
        <v>11</v>
      </c>
      <c r="F13" s="16" t="s">
        <v>11</v>
      </c>
      <c r="G13" s="16" t="s">
        <v>11</v>
      </c>
      <c r="H13" s="50" t="s">
        <v>64</v>
      </c>
      <c r="I13" s="50">
        <f>countif(C:C,"h1")</f>
        <v>1</v>
      </c>
      <c r="J13" s="50" t="s">
        <v>65</v>
      </c>
      <c r="K13" s="50">
        <f>countif(C:C,"h2")</f>
        <v>2</v>
      </c>
      <c r="L13" s="50" t="s">
        <v>66</v>
      </c>
      <c r="M13" s="50">
        <f>countif(C:C,"h3")</f>
        <v>0</v>
      </c>
      <c r="N13" s="50" t="s">
        <v>67</v>
      </c>
      <c r="O13" s="50">
        <f>countif(C:C,"h4")</f>
        <v>2</v>
      </c>
      <c r="P13" s="50">
        <f t="shared" si="1"/>
        <v>5</v>
      </c>
      <c r="Q13" s="48"/>
      <c r="R13" s="48"/>
      <c r="S13" s="48"/>
      <c r="T13" s="48"/>
      <c r="U13" s="48"/>
      <c r="V13" s="48"/>
      <c r="W13" s="48"/>
      <c r="X13" s="48"/>
      <c r="Y13" s="48"/>
      <c r="Z13" s="48"/>
    </row>
    <row r="14" ht="15.75" customHeight="1">
      <c r="A14" s="14" t="s">
        <v>340</v>
      </c>
      <c r="B14" s="15" t="s">
        <v>341</v>
      </c>
      <c r="C14" s="18" t="s">
        <v>80</v>
      </c>
      <c r="D14" s="16" t="s">
        <v>11</v>
      </c>
      <c r="E14" s="16" t="s">
        <v>11</v>
      </c>
      <c r="F14" s="16" t="s">
        <v>11</v>
      </c>
      <c r="G14" s="18" t="s">
        <v>167</v>
      </c>
      <c r="H14" s="50" t="s">
        <v>70</v>
      </c>
      <c r="I14" s="50">
        <f>countif(C:C,"i1")</f>
        <v>0</v>
      </c>
      <c r="J14" s="50" t="s">
        <v>71</v>
      </c>
      <c r="K14" s="50">
        <f>countif(C:C,"i2")</f>
        <v>0</v>
      </c>
      <c r="L14" s="50" t="s">
        <v>72</v>
      </c>
      <c r="M14" s="50">
        <f>countif(C:C,"i3")</f>
        <v>0</v>
      </c>
      <c r="N14" s="50" t="s">
        <v>73</v>
      </c>
      <c r="O14" s="50">
        <f>countif(C:C,"i4")</f>
        <v>0</v>
      </c>
      <c r="P14" s="50">
        <f t="shared" si="1"/>
        <v>0</v>
      </c>
      <c r="Q14" s="48"/>
      <c r="R14" s="48"/>
      <c r="S14" s="48"/>
      <c r="T14" s="48"/>
      <c r="U14" s="48"/>
      <c r="V14" s="48"/>
      <c r="W14" s="48"/>
      <c r="X14" s="48"/>
      <c r="Y14" s="48"/>
      <c r="Z14" s="48"/>
    </row>
    <row r="15" ht="15.75" customHeight="1">
      <c r="A15" s="14" t="s">
        <v>340</v>
      </c>
      <c r="B15" s="15" t="s">
        <v>342</v>
      </c>
      <c r="C15" s="16" t="s">
        <v>80</v>
      </c>
      <c r="D15" s="16" t="s">
        <v>11</v>
      </c>
      <c r="E15" s="16" t="s">
        <v>11</v>
      </c>
      <c r="F15" s="16" t="s">
        <v>11</v>
      </c>
      <c r="G15" s="16" t="s">
        <v>11</v>
      </c>
      <c r="H15" s="50" t="s">
        <v>75</v>
      </c>
      <c r="I15" s="50">
        <f>countif(C:C,"j1")</f>
        <v>0</v>
      </c>
      <c r="J15" s="50" t="s">
        <v>76</v>
      </c>
      <c r="K15" s="50">
        <f>countif(C:C,"j2")</f>
        <v>0</v>
      </c>
      <c r="L15" s="50" t="s">
        <v>77</v>
      </c>
      <c r="M15" s="50">
        <f>countif(C:C,"j3")</f>
        <v>0</v>
      </c>
      <c r="N15" s="50" t="s">
        <v>78</v>
      </c>
      <c r="O15" s="50">
        <f>countif(C:C,"j4")</f>
        <v>0</v>
      </c>
      <c r="P15" s="50">
        <f t="shared" si="1"/>
        <v>0</v>
      </c>
      <c r="Q15" s="48"/>
      <c r="R15" s="48"/>
      <c r="S15" s="48"/>
      <c r="T15" s="48"/>
      <c r="U15" s="48"/>
      <c r="V15" s="48"/>
      <c r="W15" s="48"/>
      <c r="X15" s="48"/>
      <c r="Y15" s="48"/>
      <c r="Z15" s="48"/>
    </row>
    <row r="16" ht="15.75" customHeight="1">
      <c r="A16" s="48"/>
      <c r="B16" s="48"/>
      <c r="C16" s="48"/>
      <c r="D16" s="48"/>
      <c r="E16" s="48"/>
      <c r="F16" s="48"/>
      <c r="G16" s="48"/>
      <c r="H16" s="50" t="s">
        <v>81</v>
      </c>
      <c r="P16" s="50">
        <f t="shared" si="1"/>
        <v>0</v>
      </c>
      <c r="Q16" s="48"/>
      <c r="R16" s="48"/>
      <c r="S16" s="48"/>
      <c r="T16" s="48"/>
      <c r="U16" s="48"/>
      <c r="V16" s="48"/>
      <c r="W16" s="48"/>
      <c r="X16" s="48"/>
      <c r="Y16" s="48"/>
      <c r="Z16" s="48"/>
    </row>
    <row r="17" ht="15.75" customHeight="1">
      <c r="A17" s="48"/>
      <c r="B17" s="48"/>
      <c r="C17" s="48"/>
      <c r="D17" s="48"/>
      <c r="E17" s="48"/>
      <c r="F17" s="48"/>
      <c r="G17" s="48"/>
      <c r="H17" s="51" t="s">
        <v>83</v>
      </c>
      <c r="P17" s="51">
        <f>sum(P6:P16)</f>
        <v>13</v>
      </c>
      <c r="Q17" s="48"/>
      <c r="R17" s="48"/>
      <c r="S17" s="48"/>
      <c r="T17" s="48"/>
      <c r="U17" s="48"/>
      <c r="V17" s="48"/>
      <c r="W17" s="48"/>
      <c r="X17" s="48"/>
      <c r="Y17" s="48"/>
      <c r="Z17" s="48"/>
    </row>
    <row r="18" ht="15.75" customHeight="1">
      <c r="A18" s="48"/>
      <c r="B18" s="48"/>
      <c r="C18" s="48"/>
      <c r="D18" s="48"/>
      <c r="E18" s="48"/>
      <c r="F18" s="48"/>
      <c r="G18" s="48"/>
      <c r="H18" s="48"/>
      <c r="I18" s="51" t="s">
        <v>85</v>
      </c>
      <c r="J18" s="51" t="s">
        <v>86</v>
      </c>
      <c r="K18" s="48"/>
      <c r="L18" s="48"/>
      <c r="M18" s="48"/>
      <c r="N18" s="48"/>
      <c r="O18" s="48"/>
      <c r="P18" s="48"/>
      <c r="Q18" s="48"/>
      <c r="R18" s="48"/>
      <c r="S18" s="48"/>
      <c r="T18" s="48"/>
      <c r="U18" s="48"/>
      <c r="V18" s="48"/>
      <c r="W18" s="48"/>
      <c r="X18" s="48"/>
      <c r="Y18" s="48"/>
      <c r="Z18" s="48"/>
    </row>
    <row r="19" ht="15.75" customHeight="1">
      <c r="A19" s="48"/>
      <c r="B19" s="48"/>
      <c r="C19" s="48"/>
      <c r="D19" s="48"/>
      <c r="E19" s="48"/>
      <c r="F19" s="48"/>
      <c r="G19" s="48"/>
      <c r="H19" s="50" t="s">
        <v>4</v>
      </c>
      <c r="I19" s="50">
        <f>countif(D:D,"o")</f>
        <v>0</v>
      </c>
      <c r="J19" s="50">
        <f>countif(D:D,"x")</f>
        <v>13</v>
      </c>
      <c r="K19" s="48"/>
      <c r="L19" s="48"/>
      <c r="M19" s="48"/>
      <c r="N19" s="48"/>
      <c r="O19" s="48"/>
      <c r="P19" s="48"/>
      <c r="Q19" s="48"/>
      <c r="R19" s="48"/>
      <c r="S19" s="48"/>
      <c r="T19" s="48"/>
      <c r="U19" s="48"/>
      <c r="V19" s="48"/>
      <c r="W19" s="48"/>
      <c r="X19" s="48"/>
      <c r="Y19" s="48"/>
      <c r="Z19" s="48"/>
    </row>
    <row r="20" ht="15.75" customHeight="1">
      <c r="A20" s="48"/>
      <c r="B20" s="48"/>
      <c r="C20" s="48"/>
      <c r="D20" s="48"/>
      <c r="E20" s="48"/>
      <c r="F20" s="48"/>
      <c r="G20" s="48"/>
      <c r="H20" s="50" t="s">
        <v>5</v>
      </c>
      <c r="I20" s="50">
        <f>countif(E:E,"o")</f>
        <v>1</v>
      </c>
      <c r="J20" s="50">
        <f>countif(E:E,"x")</f>
        <v>12</v>
      </c>
      <c r="K20" s="48"/>
      <c r="L20" s="48"/>
      <c r="M20" s="48"/>
      <c r="N20" s="48"/>
      <c r="O20" s="48"/>
      <c r="P20" s="48"/>
      <c r="Q20" s="48"/>
      <c r="R20" s="48"/>
      <c r="S20" s="48"/>
      <c r="T20" s="48"/>
      <c r="U20" s="48"/>
      <c r="V20" s="48"/>
      <c r="W20" s="48"/>
      <c r="X20" s="48"/>
      <c r="Y20" s="48"/>
      <c r="Z20" s="48"/>
    </row>
    <row r="21" ht="15.75" customHeight="1">
      <c r="A21" s="48"/>
      <c r="B21" s="48"/>
      <c r="C21" s="48"/>
      <c r="D21" s="48"/>
      <c r="E21" s="48"/>
      <c r="F21" s="48"/>
      <c r="G21" s="48"/>
      <c r="H21" s="50" t="s">
        <v>6</v>
      </c>
      <c r="I21" s="50">
        <f>countif(F:F,"o")</f>
        <v>0</v>
      </c>
      <c r="J21" s="50">
        <f>countif(F:F,"x")</f>
        <v>13</v>
      </c>
      <c r="K21" s="48"/>
      <c r="L21" s="48"/>
      <c r="M21" s="48"/>
      <c r="N21" s="48"/>
      <c r="O21" s="48"/>
      <c r="P21" s="48"/>
      <c r="Q21" s="48"/>
      <c r="R21" s="48"/>
      <c r="S21" s="48"/>
      <c r="T21" s="48"/>
      <c r="U21" s="48"/>
      <c r="V21" s="48"/>
      <c r="W21" s="48"/>
      <c r="X21" s="48"/>
      <c r="Y21" s="48"/>
      <c r="Z21" s="48"/>
    </row>
    <row r="22" ht="15.75" customHeight="1">
      <c r="A22" s="48"/>
      <c r="B22" s="48"/>
      <c r="C22" s="48"/>
      <c r="D22" s="48"/>
      <c r="E22" s="48"/>
      <c r="F22" s="48"/>
      <c r="G22" s="48"/>
      <c r="H22" s="50" t="s">
        <v>7</v>
      </c>
      <c r="I22" s="50">
        <f>countif(G:G,"o")</f>
        <v>1</v>
      </c>
      <c r="J22" s="50">
        <f>countif(G:G,"x")</f>
        <v>12</v>
      </c>
      <c r="K22" s="48"/>
      <c r="L22" s="48"/>
      <c r="M22" s="48"/>
      <c r="N22" s="48"/>
      <c r="O22" s="48"/>
      <c r="P22" s="48"/>
      <c r="Q22" s="48"/>
      <c r="R22" s="48"/>
      <c r="S22" s="48"/>
      <c r="T22" s="48"/>
      <c r="U22" s="48"/>
      <c r="V22" s="48"/>
      <c r="W22" s="48"/>
      <c r="X22" s="48"/>
      <c r="Y22" s="48"/>
      <c r="Z22" s="48"/>
    </row>
    <row r="23" ht="15.75" customHeight="1">
      <c r="A23" s="48"/>
      <c r="B23" s="48"/>
      <c r="C23" s="48"/>
      <c r="D23" s="48"/>
      <c r="E23" s="48"/>
      <c r="F23" s="48"/>
      <c r="G23" s="48"/>
      <c r="H23" s="48"/>
      <c r="I23" s="48"/>
      <c r="J23" s="48"/>
      <c r="K23" s="48"/>
      <c r="L23" s="48"/>
      <c r="M23" s="48"/>
      <c r="N23" s="48"/>
      <c r="O23" s="48"/>
      <c r="P23" s="48"/>
      <c r="Q23" s="48"/>
      <c r="R23" s="48"/>
      <c r="S23" s="48"/>
      <c r="T23" s="48"/>
      <c r="U23" s="48"/>
      <c r="V23" s="48"/>
      <c r="W23" s="48"/>
      <c r="X23" s="48"/>
      <c r="Y23" s="48"/>
      <c r="Z23" s="48"/>
    </row>
    <row r="24" ht="15.75" customHeight="1">
      <c r="A24" s="48"/>
      <c r="B24" s="48"/>
      <c r="C24" s="48"/>
      <c r="D24" s="48"/>
      <c r="E24" s="48"/>
      <c r="F24" s="48"/>
      <c r="G24" s="48"/>
      <c r="H24" s="48"/>
      <c r="I24" s="48"/>
      <c r="J24" s="48"/>
      <c r="K24" s="48"/>
      <c r="L24" s="48"/>
      <c r="M24" s="48"/>
      <c r="N24" s="48"/>
      <c r="O24" s="48"/>
      <c r="P24" s="48"/>
      <c r="Q24" s="48"/>
      <c r="R24" s="48"/>
      <c r="S24" s="48"/>
      <c r="T24" s="48"/>
      <c r="U24" s="48"/>
      <c r="V24" s="48"/>
      <c r="W24" s="48"/>
      <c r="X24" s="48"/>
      <c r="Y24" s="48"/>
      <c r="Z24" s="48"/>
    </row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>
      <c r="E37" s="52"/>
    </row>
    <row r="38" ht="15.75" customHeight="1">
      <c r="E38" s="52"/>
    </row>
    <row r="39" ht="15.75" customHeight="1">
      <c r="E39" s="52"/>
    </row>
    <row r="40" ht="15.75" customHeight="1">
      <c r="E40" s="52"/>
    </row>
    <row r="41" ht="15.75" customHeight="1">
      <c r="E41" s="52"/>
    </row>
    <row r="42" ht="15.75" customHeight="1">
      <c r="E42" s="52"/>
    </row>
    <row r="43" ht="15.75" customHeight="1">
      <c r="E43" s="52"/>
    </row>
    <row r="44" ht="15.75" customHeight="1">
      <c r="E44" s="52"/>
    </row>
    <row r="45" ht="15.75" customHeight="1">
      <c r="E45" s="52"/>
    </row>
    <row r="46" ht="15.75" customHeight="1">
      <c r="E46" s="52"/>
    </row>
    <row r="47" ht="15.75" customHeight="1">
      <c r="E47" s="52"/>
    </row>
    <row r="48" ht="15.75" customHeight="1">
      <c r="E48" s="52"/>
    </row>
    <row r="49" ht="15.75" customHeight="1">
      <c r="E49" s="53"/>
    </row>
    <row r="50" ht="15.75" customHeight="1">
      <c r="E50" s="53"/>
    </row>
    <row r="51" ht="15.75" customHeight="1">
      <c r="E51" s="53"/>
    </row>
    <row r="52" ht="15.75" customHeight="1">
      <c r="E52" s="53"/>
    </row>
    <row r="53" ht="15.75" customHeight="1">
      <c r="E53" s="53"/>
    </row>
    <row r="54" ht="15.75" customHeight="1">
      <c r="E54" s="53"/>
    </row>
    <row r="55" ht="15.75" customHeight="1">
      <c r="E55" s="53"/>
    </row>
    <row r="56" ht="15.75" customHeight="1">
      <c r="E56" s="53"/>
    </row>
    <row r="57" ht="15.75" customHeight="1">
      <c r="E57" s="53"/>
    </row>
    <row r="58" ht="15.75" customHeight="1">
      <c r="E58" s="53"/>
    </row>
    <row r="59" ht="15.75" customHeight="1">
      <c r="E59" s="53"/>
    </row>
    <row r="60" ht="15.75" customHeight="1">
      <c r="E60" s="53"/>
    </row>
    <row r="61" ht="15.75" customHeight="1">
      <c r="E61" s="53"/>
    </row>
    <row r="62" ht="15.75" customHeight="1">
      <c r="E62" s="53"/>
    </row>
    <row r="63" ht="15.75" customHeight="1">
      <c r="E63" s="53"/>
    </row>
    <row r="64" ht="15.75" customHeight="1">
      <c r="E64" s="53"/>
    </row>
    <row r="65" ht="15.75" customHeight="1">
      <c r="E65" s="53"/>
    </row>
    <row r="66" ht="15.75" customHeight="1">
      <c r="E66" s="53"/>
    </row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3">
    <mergeCell ref="A1:G1"/>
    <mergeCell ref="H16:O16"/>
    <mergeCell ref="H17:O17"/>
  </mergeCells>
  <printOptions/>
  <pageMargins bottom="1.0" footer="0.0" header="0.0" left="0.75" right="0.75" top="1.0"/>
  <pageSetup orientation="landscape"/>
  <drawing r:id="rId1"/>
</worksheet>
</file>