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구청장 최충규" sheetId="1" r:id="rId5"/>
    <sheet state="visible" name="대덕구-가 김기흥" sheetId="2" r:id="rId6"/>
    <sheet state="visible" name="대덕구-가 이준규" sheetId="3" r:id="rId7"/>
    <sheet state="visible" name="대덕구-나 유승연" sheetId="4" r:id="rId8"/>
    <sheet state="visible" name="대덕구-나 박효서" sheetId="5" r:id="rId9"/>
    <sheet state="visible" name="대덕구-나 김홍태" sheetId="6" r:id="rId10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B3">
      <text>
        <t xml:space="preserve">원천기술을 보유하고 제품을 생산하는 대덕밸리 소재 벤처기업을 대상으로 매출액 10억~50억 원 규모의 기업을 선정하여 육성하는 프로젝트</t>
      </text>
    </comment>
    <comment authorId="0" ref="B5">
      <text>
        <t xml:space="preserve">치수=홍수 방지
친수=문화/휴식</t>
      </text>
    </comment>
  </commentList>
</comments>
</file>

<file path=xl/sharedStrings.xml><?xml version="1.0" encoding="utf-8"?>
<sst xmlns="http://schemas.openxmlformats.org/spreadsheetml/2006/main" count="968" uniqueCount="193">
  <si>
    <t>구청장 최충규</t>
  </si>
  <si>
    <t>공약명</t>
  </si>
  <si>
    <t>세부공약</t>
  </si>
  <si>
    <t>공약분류</t>
  </si>
  <si>
    <t>기후정의</t>
  </si>
  <si>
    <t>성평등</t>
  </si>
  <si>
    <t>평화</t>
  </si>
  <si>
    <t>시민참여</t>
  </si>
  <si>
    <t>교통·환경</t>
  </si>
  <si>
    <t>도시철도 3호선구간 신탄진 목상 산업단지 구간 조기 추진</t>
  </si>
  <si>
    <t>f1</t>
  </si>
  <si>
    <t>x</t>
  </si>
  <si>
    <t>동부외곽 순환도로, 신탄진 강변도로, 석봉동 외곽도로 개설</t>
  </si>
  <si>
    <t>송촌동 고속도로변 방음 터널 설치, 송전탑 지중화</t>
  </si>
  <si>
    <t>h1</t>
  </si>
  <si>
    <t>분야별 시설 신설</t>
  </si>
  <si>
    <t>공약 수</t>
  </si>
  <si>
    <t>분야별 시설 개설</t>
  </si>
  <si>
    <t>분야별 시설 프로그램 
및 제도</t>
  </si>
  <si>
    <t>분야별 입법</t>
  </si>
  <si>
    <t>분야별 공약 수</t>
  </si>
  <si>
    <t>충청권 광역철도 및 트램노선 회덕역 연장, 대덕구 교통환승 최적화</t>
  </si>
  <si>
    <t>경제(a1)</t>
  </si>
  <si>
    <t>경제(a2)</t>
  </si>
  <si>
    <t>경제(a3)</t>
  </si>
  <si>
    <t>경제(a4)</t>
  </si>
  <si>
    <t>신탄진 역세권 복합개발 추진 및 조차장역 복합개발 행정 노력</t>
  </si>
  <si>
    <t>a1</t>
  </si>
  <si>
    <t>문화체육관광(b1)</t>
  </si>
  <si>
    <t>문화체육관광(b2)</t>
  </si>
  <si>
    <t>문화체육관광(b3)</t>
  </si>
  <si>
    <t>문화체육관광(b4)</t>
  </si>
  <si>
    <t xml:space="preserve">대덕구청 이전에 따른 오정권역 활성화 대책마련 </t>
  </si>
  <si>
    <t>a3</t>
  </si>
  <si>
    <t>행정복지(c1)</t>
  </si>
  <si>
    <t>행정복지(c2)</t>
  </si>
  <si>
    <t>행정복지(c3)</t>
  </si>
  <si>
    <t>행정복지(c4)</t>
  </si>
  <si>
    <t>공원·환경</t>
  </si>
  <si>
    <t>원도심 재창조 콘텐츠</t>
  </si>
  <si>
    <t>b3</t>
  </si>
  <si>
    <t>공공시설(d1)</t>
  </si>
  <si>
    <t>공공시설(d2)</t>
  </si>
  <si>
    <t>공공시설(d3)</t>
  </si>
  <si>
    <t>공공시설(d4)</t>
  </si>
  <si>
    <t xml:space="preserve">대덕물길 30리 프로젝트 </t>
  </si>
  <si>
    <t>b1</t>
  </si>
  <si>
    <t>의료(e1)</t>
  </si>
  <si>
    <t>의료(e2)</t>
  </si>
  <si>
    <t>의료(e3)</t>
  </si>
  <si>
    <t>의료(e4)</t>
  </si>
  <si>
    <t>주거환경</t>
  </si>
  <si>
    <t>전통시장과 골목상권 활성화</t>
  </si>
  <si>
    <t>교통(f1)</t>
  </si>
  <si>
    <t>교통(f2)</t>
  </si>
  <si>
    <t>교통(f3)</t>
  </si>
  <si>
    <t>교통(f4)</t>
  </si>
  <si>
    <t>계족산 시민공원 프로젝트</t>
  </si>
  <si>
    <t>b2</t>
  </si>
  <si>
    <t>교육(g1)</t>
  </si>
  <si>
    <t>교육(g2)</t>
  </si>
  <si>
    <t>교육(g3)</t>
  </si>
  <si>
    <t>교육(g4)</t>
  </si>
  <si>
    <t>대덕유스호스텔 설립</t>
  </si>
  <si>
    <t>주거/안전(h1)</t>
  </si>
  <si>
    <t>주거/안전(h2)</t>
  </si>
  <si>
    <t>주거/안전(h3)</t>
  </si>
  <si>
    <t>주거/안전(h4)</t>
  </si>
  <si>
    <t>대덕문화관광재단 원점 재검토</t>
  </si>
  <si>
    <t>i3</t>
  </si>
  <si>
    <t>지방정치(i1)</t>
  </si>
  <si>
    <t>지방정치(i2)</t>
  </si>
  <si>
    <t>지방정치(i3)</t>
  </si>
  <si>
    <t>지방정치(i4)</t>
  </si>
  <si>
    <t>아동돌봄</t>
  </si>
  <si>
    <t>아이 출생시 산모건강지원금 100만원 바우처 지원</t>
  </si>
  <si>
    <t>c3</t>
  </si>
  <si>
    <t>o</t>
  </si>
  <si>
    <t>노동(j1)</t>
  </si>
  <si>
    <t>노동(j2)</t>
  </si>
  <si>
    <t>노동(j3)</t>
  </si>
  <si>
    <t>노동(j4)</t>
  </si>
  <si>
    <t>대덕맘 센터 신설, 임신부터 육아까지 원스톱 서비스</t>
  </si>
  <si>
    <t>c1</t>
  </si>
  <si>
    <t>기타(n)</t>
  </si>
  <si>
    <t>노인복지</t>
  </si>
  <si>
    <t>경로당 시설의 현대화 및 안전시설 개선 지원</t>
  </si>
  <si>
    <t>c2</t>
  </si>
  <si>
    <t>총합</t>
  </si>
  <si>
    <t>찾아가는 건강상담실, 경로당 주치의 제도 추진</t>
  </si>
  <si>
    <t>e3</t>
  </si>
  <si>
    <t>있음</t>
  </si>
  <si>
    <t>없음</t>
  </si>
  <si>
    <t>홀로노인 안전망 점검, 안심케어 정책 추진</t>
  </si>
  <si>
    <t>사회복지</t>
  </si>
  <si>
    <t>장애인 이동권 보장, 및 장애인 쉼터 개설</t>
  </si>
  <si>
    <t>보육시설 재정 지원 확대 및 안전시설 개선지원</t>
  </si>
  <si>
    <t>기타</t>
  </si>
  <si>
    <t>구민 1인 1취미 갖기 운동 추진 및 여건 마련</t>
  </si>
  <si>
    <t>송촌동 스포렉스 매입 후 공공시설로 활용</t>
  </si>
  <si>
    <t>d2</t>
  </si>
  <si>
    <t>대덕구-가(오정, 대화, 법1·2동) 더민주 김기흥</t>
  </si>
  <si>
    <t xml:space="preserve"> 골목경제</t>
  </si>
  <si>
    <t>신규 및 업종 전환 시 공공데이터를 활용한 컨설팅 지원</t>
  </si>
  <si>
    <t>전통시장 공공와이파이 지원</t>
  </si>
  <si>
    <t>a2</t>
  </si>
  <si>
    <t>노인보행보조기(착석용) 무료대여 지원사업</t>
  </si>
  <si>
    <t>가스렌지 화재감지센서 타이머 확대 지원사업</t>
  </si>
  <si>
    <t>h3</t>
  </si>
  <si>
    <t>오정농수산물시장 주변 주민편의 공간 조성</t>
  </si>
  <si>
    <t>d1</t>
  </si>
  <si>
    <t>안전</t>
  </si>
  <si>
    <t>주택가, 골목길 LED 가로등 및 CCTV 확대 설치</t>
  </si>
  <si>
    <t>h2</t>
  </si>
  <si>
    <t>여성, 청소년을 위한 안심벨 설치</t>
  </si>
  <si>
    <t>지역 내 공공주도의 도시재정비지구 지정</t>
  </si>
  <si>
    <t>아침밥 주는 든든한 우리동네</t>
  </si>
  <si>
    <t>한부모 가족, 독거노인, 1인 가구에게 아침식사 제공하는 행복한 공동체 지원</t>
  </si>
  <si>
    <t>로컬푸드 활성화를 통한 지속가능한 먹거리 제공</t>
  </si>
  <si>
    <t>대덕구-가(오정, 대화, 법12동) 국힘 이준규</t>
  </si>
  <si>
    <t xml:space="preserve">dd밸리 프로젝트 중앙정부 제안 설득 </t>
  </si>
  <si>
    <t>대전 1,2 산업단지를 미래융복합단지로</t>
  </si>
  <si>
    <t>대덕물길30리 프로젝트 합수구역의 국가공원 또는 시공원화와 친수구역 리뉴얼</t>
  </si>
  <si>
    <t>계족산 국민공원 프로젝트 관광자원 확대</t>
  </si>
  <si>
    <t xml:space="preserve">다시도전 프로젝트 청년, 여성, 중장년 노년층 구직활동 행정서비스 추진 </t>
  </si>
  <si>
    <t>j3</t>
  </si>
  <si>
    <t xml:space="preserve">＜조차장 복합개발＞에 관한대통령 공약사업의 적극행정 지원 </t>
  </si>
  <si>
    <t xml:space="preserve">＜동부외곽 순환도로＞ 개설의 조기 착공을 위한행정 노력
</t>
  </si>
  <si>
    <t>f3</t>
  </si>
  <si>
    <t xml:space="preserve">＜광역철도 및 트램＞ 추진에 관한 대덕구 교통환승 최적화
</t>
  </si>
  <si>
    <t xml:space="preserve"> 동서교육격차해소를 위한대덕구의 교육환경 개선
</t>
  </si>
  <si>
    <t>g3</t>
  </si>
  <si>
    <t xml:space="preserve"> 지역균형빌전을 위한 재건축 및 재개발 적극 행정 지원 
</t>
  </si>
  <si>
    <t xml:space="preserve">‘쉽표' 있는 삶을 위한 문화콘텐츠 발굴 및 행정 지원
</t>
  </si>
  <si>
    <t>대덕구 관내의 경로당 시설의 현대화 및 안전시설 개선</t>
  </si>
  <si>
    <t xml:space="preserve"> 지원 지역상권 활성화를 위한 골목길의 미관 정비사업 추진
</t>
  </si>
  <si>
    <t xml:space="preserve"> 출산장려정책 및 지역경제 활성화를 위해 ＜산모건강지원금＞ 지원</t>
  </si>
  <si>
    <t>대덕구-나 더민주 유승연 (신탄진, 석봉, 목상, 덕암, 회덕)</t>
  </si>
  <si>
    <t>지역·사람·주민소통을 위한 광역철도 역세권 개발</t>
  </si>
  <si>
    <t>신탄진역 주변 교통 편의 지원시설 조성</t>
  </si>
  <si>
    <t>금강로하스 산호빛공원을 대전의 랜드마크로 조성</t>
  </si>
  <si>
    <t>화물차 공영 차고지 건설</t>
  </si>
  <si>
    <t>대덕형 청년일자리 창출</t>
  </si>
  <si>
    <t>대덕뱅크를 통한 소상공인 지원 확대</t>
  </si>
  <si>
    <t>마케팅 교육 브랜딩을 통한 골목상권 혁신</t>
  </si>
  <si>
    <t>어린이 과학체험관 조성</t>
  </si>
  <si>
    <t>공공돌봄체계 강화(공공어린이집 선정, 지역아동센터 운영)</t>
  </si>
  <si>
    <t>공동육아 사업지원</t>
  </si>
  <si>
    <t>제2노인복지관 건립추진</t>
  </si>
  <si>
    <t>어르신 일자리 지원 확대</t>
  </si>
  <si>
    <t>지역구 내 경로당 활성화 방안마련</t>
  </si>
  <si>
    <t>감염질환 통합관리센터 운영</t>
  </si>
  <si>
    <t>대덕형 공정생태힐링 관광산업 육성</t>
  </si>
  <si>
    <t>대덕문화원 역할 강화</t>
  </si>
  <si>
    <t>대청댐과 로하스공원 주변 관광지역축제 활성화</t>
  </si>
  <si>
    <t>고화질 CCTV 설치 및 방범강화</t>
  </si>
  <si>
    <t>어린이 놀이공간에 대한 안전진단 및 점검 강화</t>
  </si>
  <si>
    <t>아이들의 안전을 최우선으로 한 통학로 확보</t>
  </si>
  <si>
    <t>대덕구-나 더민주 박효서</t>
  </si>
  <si>
    <t>성장기 아동,청소년의 0교시 체육활동으로 신체능력과 정신건강의 균형적 발달 도모</t>
  </si>
  <si>
    <t>자연학습, 에너지, 환경교육이 가능한 놀이터 조성</t>
  </si>
  <si>
    <t>g1</t>
  </si>
  <si>
    <t>중,고등학생 무상 아침간편식 제공</t>
  </si>
  <si>
    <t>혁신산업단지 유치로 청년 일자리 창출</t>
  </si>
  <si>
    <t>신재생에너지 사업 확대로 청년 일자리 창출</t>
  </si>
  <si>
    <t>골목 상권 환경개선</t>
  </si>
  <si>
    <t>금강공정생태문화관광 활성화</t>
  </si>
  <si>
    <t>어린이 과학 체험관 및 직업체험 시설 조성</t>
  </si>
  <si>
    <t>은퇴한 시니어 일자리 창출</t>
  </si>
  <si>
    <t>유휴공간의 녹지화</t>
  </si>
  <si>
    <t>공동체육시설 운동장 조명 설치로 쾌적한 운동 환경 조성</t>
  </si>
  <si>
    <t>강변 하천 정비로 도시 속 산책공간 천변공원으로 조성</t>
  </si>
  <si>
    <t>금강로하스 산호빛공원 재정비, 활성화</t>
  </si>
  <si>
    <t>연축지구 스마트그린 혁신도시로 지속 가능한 미래형 도시구축</t>
  </si>
  <si>
    <t>화물차 공영차고지 건설</t>
  </si>
  <si>
    <t>인입선로 이설구간 환경개선으로 지역의 휴식공간 조성</t>
  </si>
  <si>
    <t xml:space="preserve"> 신탄진 2호선</t>
  </si>
  <si>
    <t>우리동네 특화사업으로 노노케어 활성화</t>
  </si>
  <si>
    <t>어르신과 아동의 세대공감 연계 프로그램 개발</t>
  </si>
  <si>
    <t>장애인과 어르신들도 걷기좋은보행로 개선</t>
  </si>
  <si>
    <t>반려동물 인식 개선 및 문화조성</t>
  </si>
  <si>
    <t>d3</t>
  </si>
  <si>
    <t>대덕구-나 국힘 김홍태</t>
  </si>
  <si>
    <t>교통</t>
  </si>
  <si>
    <t>회덕 IC 조기 확공 추진</t>
  </si>
  <si>
    <t>f2</t>
  </si>
  <si>
    <t>도시철도 2호선 회덕역까지 연장 추진</t>
  </si>
  <si>
    <t>철도공작창 인입선 이전사업 조기완공 추진</t>
  </si>
  <si>
    <t>신탄진역 주차난 해소</t>
  </si>
  <si>
    <t>신탄진역 서편（석봉동）에 주차타워를 건립하여 석봉동 주차난 해소</t>
  </si>
  <si>
    <t>신탄진 IC 도로 확장</t>
  </si>
  <si>
    <t>신탄진지역 환경 개선</t>
  </si>
  <si>
    <t xml:space="preserve"> 노후화되고 취약한 환경을 개선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</si>
</sst>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theme="1"/>
      <name val="Calibri"/>
      <scheme val="minor"/>
    </font>
    <font>
      <b/>
      <sz val="13.0"/>
      <color theme="1"/>
      <name val="Arial"/>
    </font>
    <font/>
    <font>
      <color theme="1"/>
      <name val="Arial"/>
    </font>
    <font>
      <b/>
      <sz val="12.0"/>
      <color theme="1"/>
      <name val="Arial"/>
    </font>
    <font>
      <sz val="10.0"/>
      <color theme="1"/>
      <name val="Arial"/>
    </font>
    <font>
      <b/>
      <sz val="11.0"/>
      <color theme="1"/>
      <name val="Arial"/>
    </font>
    <font>
      <sz val="11.0"/>
      <color theme="1"/>
      <name val="Arial"/>
    </font>
    <font>
      <sz val="9.0"/>
      <color theme="1"/>
      <name val="Google Sans"/>
    </font>
    <font>
      <sz val="13.0"/>
      <color theme="1"/>
      <name val="Arial"/>
    </font>
    <font>
      <color theme="1"/>
      <name val="Calibri"/>
      <scheme val="minor"/>
    </font>
    <font>
      <sz val="10.0"/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double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bottom style="double">
        <color rgb="FF000000"/>
      </bottom>
    </border>
    <border>
      <left style="thin">
        <color rgb="FF000000"/>
      </left>
      <right style="thin">
        <color rgb="FFBDC3C7"/>
      </right>
      <top style="thin">
        <color rgb="FFBDC3C7"/>
      </top>
    </border>
    <border>
      <left style="thin">
        <color rgb="FFBDC3C7"/>
      </left>
      <top style="thin">
        <color rgb="FFBDC3C7"/>
      </top>
      <bottom style="thin">
        <color rgb="FFBDC3C7"/>
      </bottom>
    </border>
    <border>
      <left style="thin">
        <color rgb="FF000000"/>
      </left>
      <right style="thin">
        <color rgb="FFBDC3C7"/>
      </right>
    </border>
    <border>
      <left style="thin">
        <color rgb="FFBDC3C7"/>
      </left>
      <right style="thin">
        <color rgb="FFBDC3C7"/>
      </right>
      <top style="thin">
        <color rgb="FFBDC3C7"/>
      </top>
      <bottom style="thin">
        <color rgb="FFBDC3C7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BDC3C7"/>
      </right>
      <bottom style="thin">
        <color rgb="FFBDC3C7"/>
      </bottom>
    </border>
    <border>
      <left style="thin">
        <color rgb="FF000000"/>
      </left>
      <right style="thin">
        <color rgb="FFBDC3C7"/>
      </right>
      <bottom style="thin">
        <color rgb="FF000000"/>
      </bottom>
    </border>
    <border>
      <left style="thin">
        <color rgb="FFBDC3C7"/>
      </left>
      <right style="thin">
        <color rgb="FFBDC3C7"/>
      </right>
      <top style="thin">
        <color rgb="FFBDC3C7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bottom style="double">
        <color rgb="FF000000"/>
      </bottom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</border>
    <border>
      <right style="double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13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bottom"/>
    </xf>
    <xf borderId="2" fillId="0" fontId="2" numFmtId="0" xfId="0" applyBorder="1" applyFont="1"/>
    <xf borderId="3" fillId="0" fontId="2" numFmtId="0" xfId="0" applyBorder="1" applyFont="1"/>
    <xf borderId="0" fillId="2" fontId="3" numFmtId="0" xfId="0" applyAlignment="1" applyFont="1">
      <alignment vertical="bottom"/>
    </xf>
    <xf borderId="4" fillId="2" fontId="1" numFmtId="0" xfId="0" applyAlignment="1" applyBorder="1" applyFont="1">
      <alignment horizontal="center" vertical="bottom"/>
    </xf>
    <xf borderId="5" fillId="2" fontId="1" numFmtId="0" xfId="0" applyAlignment="1" applyBorder="1" applyFont="1">
      <alignment horizontal="center" vertical="bottom"/>
    </xf>
    <xf borderId="5" fillId="2" fontId="4" numFmtId="0" xfId="0" applyAlignment="1" applyBorder="1" applyFont="1">
      <alignment horizontal="center" vertical="bottom"/>
    </xf>
    <xf borderId="6" fillId="2" fontId="4" numFmtId="0" xfId="0" applyAlignment="1" applyBorder="1" applyFont="1">
      <alignment horizontal="center" vertical="bottom"/>
    </xf>
    <xf borderId="7" fillId="2" fontId="4" numFmtId="0" xfId="0" applyAlignment="1" applyBorder="1" applyFont="1">
      <alignment horizontal="center" vertical="bottom"/>
    </xf>
    <xf borderId="8" fillId="2" fontId="5" numFmtId="0" xfId="0" applyAlignment="1" applyBorder="1" applyFont="1">
      <alignment horizontal="center" shrinkToFit="0" vertical="center" wrapText="1"/>
    </xf>
    <xf borderId="8" fillId="2" fontId="5" numFmtId="0" xfId="0" applyAlignment="1" applyBorder="1" applyFont="1">
      <alignment horizontal="left" readingOrder="0" shrinkToFit="0" vertical="center" wrapText="1"/>
    </xf>
    <xf borderId="8" fillId="2" fontId="3" numFmtId="0" xfId="0" applyAlignment="1" applyBorder="1" applyFont="1">
      <alignment horizontal="center" readingOrder="0" vertical="center"/>
    </xf>
    <xf borderId="8" fillId="2" fontId="3" numFmtId="0" xfId="0" applyAlignment="1" applyBorder="1" applyFont="1">
      <alignment horizontal="center" vertical="center"/>
    </xf>
    <xf borderId="8" fillId="2" fontId="5" numFmtId="0" xfId="0" applyAlignment="1" applyBorder="1" applyFont="1">
      <alignment horizontal="center" readingOrder="0" shrinkToFit="0" vertical="center" wrapText="1"/>
    </xf>
    <xf borderId="9" fillId="2" fontId="3" numFmtId="0" xfId="0" applyAlignment="1" applyBorder="1" applyFont="1">
      <alignment vertical="bottom"/>
    </xf>
    <xf borderId="10" fillId="2" fontId="6" numFmtId="0" xfId="0" applyAlignment="1" applyBorder="1" applyFont="1">
      <alignment horizontal="center" vertical="bottom"/>
    </xf>
    <xf borderId="10" fillId="2" fontId="7" numFmtId="0" xfId="0" applyAlignment="1" applyBorder="1" applyFont="1">
      <alignment horizontal="center" vertical="bottom"/>
    </xf>
    <xf borderId="10" fillId="2" fontId="8" numFmtId="0" xfId="0" applyAlignment="1" applyBorder="1" applyFont="1">
      <alignment horizontal="center" vertical="bottom"/>
    </xf>
    <xf borderId="9" fillId="2" fontId="7" numFmtId="0" xfId="0" applyAlignment="1" applyBorder="1" applyFont="1">
      <alignment horizontal="center" vertical="bottom"/>
    </xf>
    <xf borderId="9" fillId="0" fontId="2" numFmtId="0" xfId="0" applyBorder="1" applyFont="1"/>
    <xf borderId="10" fillId="0" fontId="2" numFmtId="0" xfId="0" applyBorder="1" applyFont="1"/>
    <xf borderId="9" fillId="2" fontId="1" numFmtId="0" xfId="0" applyAlignment="1" applyBorder="1" applyFont="1">
      <alignment horizontal="center" vertical="bottom"/>
    </xf>
    <xf borderId="3" fillId="2" fontId="3" numFmtId="0" xfId="0" applyAlignment="1" applyBorder="1" applyFont="1">
      <alignment vertical="bottom"/>
    </xf>
    <xf borderId="8" fillId="2" fontId="3" numFmtId="0" xfId="0" applyAlignment="1" applyBorder="1" applyFont="1">
      <alignment horizontal="center" vertical="bottom"/>
    </xf>
    <xf borderId="1" fillId="2" fontId="3" numFmtId="0" xfId="0" applyAlignment="1" applyBorder="1" applyFont="1">
      <alignment horizontal="center" vertical="bottom"/>
    </xf>
    <xf borderId="11" fillId="2" fontId="1" numFmtId="0" xfId="0" applyAlignment="1" applyBorder="1" applyFont="1">
      <alignment horizontal="center" vertical="bottom"/>
    </xf>
    <xf borderId="0" fillId="2" fontId="1" numFmtId="0" xfId="0" applyAlignment="1" applyFont="1">
      <alignment horizontal="center" vertical="bottom"/>
    </xf>
    <xf borderId="0" fillId="2" fontId="7" numFmtId="0" xfId="0" applyAlignment="1" applyFont="1">
      <alignment horizontal="center" vertical="bottom"/>
    </xf>
    <xf borderId="3" fillId="2" fontId="3" numFmtId="0" xfId="0" applyAlignment="1" applyBorder="1" applyFont="1">
      <alignment horizontal="center" vertical="bottom"/>
    </xf>
    <xf borderId="0" fillId="2" fontId="3" numFmtId="0" xfId="0" applyAlignment="1" applyFont="1">
      <alignment horizontal="center" vertical="bottom"/>
    </xf>
    <xf borderId="8" fillId="2" fontId="5" numFmtId="0" xfId="0" applyAlignment="1" applyBorder="1" applyFont="1">
      <alignment horizontal="center" readingOrder="0" vertical="center"/>
    </xf>
    <xf borderId="8" fillId="2" fontId="5" numFmtId="0" xfId="0" applyAlignment="1" applyBorder="1" applyFont="1">
      <alignment readingOrder="0" vertical="center"/>
    </xf>
    <xf borderId="12" fillId="2" fontId="3" numFmtId="0" xfId="0" applyAlignment="1" applyBorder="1" applyFont="1">
      <alignment horizontal="center" vertical="bottom"/>
    </xf>
    <xf borderId="0" fillId="0" fontId="9" numFmtId="0" xfId="0" applyAlignment="1" applyFont="1">
      <alignment horizontal="center" vertical="bottom"/>
    </xf>
    <xf borderId="0" fillId="0" fontId="9" numFmtId="0" xfId="0" applyAlignment="1" applyFont="1">
      <alignment vertical="bottom"/>
    </xf>
    <xf borderId="0" fillId="0" fontId="3" numFmtId="0" xfId="0" applyAlignment="1" applyFont="1">
      <alignment horizontal="center" vertical="bottom"/>
    </xf>
    <xf borderId="0" fillId="0" fontId="3" numFmtId="0" xfId="0" applyAlignment="1" applyFont="1">
      <alignment vertical="bottom"/>
    </xf>
    <xf borderId="0" fillId="0" fontId="9" numFmtId="0" xfId="0" applyAlignment="1" applyFont="1">
      <alignment readingOrder="0" vertical="bottom"/>
    </xf>
    <xf borderId="0" fillId="0" fontId="10" numFmtId="0" xfId="0" applyAlignment="1" applyFont="1">
      <alignment readingOrder="0"/>
    </xf>
    <xf borderId="1" fillId="0" fontId="1" numFmtId="0" xfId="0" applyAlignment="1" applyBorder="1" applyFont="1">
      <alignment horizontal="center" readingOrder="0" vertical="bottom"/>
    </xf>
    <xf borderId="8" fillId="0" fontId="1" numFmtId="0" xfId="0" applyAlignment="1" applyBorder="1" applyFont="1">
      <alignment horizontal="center" vertical="bottom"/>
    </xf>
    <xf borderId="3" fillId="0" fontId="1" numFmtId="0" xfId="0" applyAlignment="1" applyBorder="1" applyFont="1">
      <alignment horizontal="center" vertical="bottom"/>
    </xf>
    <xf borderId="3" fillId="0" fontId="4" numFmtId="0" xfId="0" applyAlignment="1" applyBorder="1" applyFont="1">
      <alignment horizontal="center" vertical="bottom"/>
    </xf>
    <xf borderId="8" fillId="0" fontId="4" numFmtId="0" xfId="0" applyAlignment="1" applyBorder="1" applyFont="1">
      <alignment horizontal="center" vertical="bottom"/>
    </xf>
    <xf borderId="13" fillId="0" fontId="5" numFmtId="0" xfId="0" applyAlignment="1" applyBorder="1" applyFont="1">
      <alignment horizontal="center" readingOrder="0" shrinkToFit="0" vertical="center" wrapText="1"/>
    </xf>
    <xf borderId="14" fillId="0" fontId="5" numFmtId="0" xfId="0" applyAlignment="1" applyBorder="1" applyFont="1">
      <alignment horizontal="left" readingOrder="0" shrinkToFit="0" vertical="center" wrapText="1"/>
    </xf>
    <xf borderId="10" fillId="0" fontId="3" numFmtId="0" xfId="0" applyAlignment="1" applyBorder="1" applyFont="1">
      <alignment horizontal="center" readingOrder="0" shrinkToFit="0" vertical="center" wrapText="1"/>
    </xf>
    <xf borderId="8" fillId="0" fontId="3" numFmtId="0" xfId="0" applyAlignment="1" applyBorder="1" applyFont="1">
      <alignment horizontal="center" shrinkToFit="0" vertical="center" wrapText="1"/>
    </xf>
    <xf borderId="15" fillId="0" fontId="2" numFmtId="0" xfId="0" applyBorder="1" applyFont="1"/>
    <xf borderId="16" fillId="0" fontId="5" numFmtId="0" xfId="0" applyAlignment="1" applyBorder="1" applyFont="1">
      <alignment horizontal="left" readingOrder="0" shrinkToFit="0" vertical="center" wrapText="1"/>
    </xf>
    <xf borderId="9" fillId="0" fontId="3" numFmtId="0" xfId="0" applyAlignment="1" applyBorder="1" applyFont="1">
      <alignment vertical="bottom"/>
    </xf>
    <xf borderId="10" fillId="0" fontId="3" numFmtId="0" xfId="0" applyAlignment="1" applyBorder="1" applyFont="1">
      <alignment horizontal="center" shrinkToFit="0" vertical="center" wrapText="1"/>
    </xf>
    <xf borderId="17" fillId="0" fontId="6" numFmtId="0" xfId="0" applyAlignment="1" applyBorder="1" applyFont="1">
      <alignment horizontal="center" vertical="bottom"/>
    </xf>
    <xf borderId="10" fillId="0" fontId="6" numFmtId="0" xfId="0" applyAlignment="1" applyBorder="1" applyFont="1">
      <alignment horizontal="center" vertical="bottom"/>
    </xf>
    <xf borderId="10" fillId="0" fontId="7" numFmtId="0" xfId="0" applyAlignment="1" applyBorder="1" applyFont="1">
      <alignment horizontal="center" vertical="bottom"/>
    </xf>
    <xf borderId="17" fillId="0" fontId="7" numFmtId="0" xfId="0" applyAlignment="1" applyBorder="1" applyFont="1">
      <alignment horizontal="center" vertical="bottom"/>
    </xf>
    <xf borderId="18" fillId="0" fontId="2" numFmtId="0" xfId="0" applyBorder="1" applyFont="1"/>
    <xf borderId="19" fillId="0" fontId="2" numFmtId="0" xfId="0" applyBorder="1" applyFont="1"/>
    <xf borderId="20" fillId="0" fontId="5" numFmtId="0" xfId="0" applyAlignment="1" applyBorder="1" applyFont="1">
      <alignment horizontal="left" readingOrder="0" shrinkToFit="0" vertical="center" wrapText="1"/>
    </xf>
    <xf borderId="0" fillId="0" fontId="5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left" shrinkToFit="0" vertical="center" wrapText="1"/>
    </xf>
    <xf borderId="0" fillId="0" fontId="3" numFmtId="0" xfId="0" applyAlignment="1" applyFont="1">
      <alignment horizontal="center" shrinkToFit="0" vertical="bottom" wrapText="1"/>
    </xf>
    <xf borderId="21" fillId="0" fontId="7" numFmtId="0" xfId="0" applyAlignment="1" applyBorder="1" applyFont="1">
      <alignment horizontal="center" vertical="bottom"/>
    </xf>
    <xf borderId="21" fillId="0" fontId="1" numFmtId="0" xfId="0" applyAlignment="1" applyBorder="1" applyFont="1">
      <alignment horizontal="center" vertical="bottom"/>
    </xf>
    <xf borderId="8" fillId="0" fontId="3" numFmtId="0" xfId="0" applyAlignment="1" applyBorder="1" applyFont="1">
      <alignment vertical="bottom"/>
    </xf>
    <xf borderId="8" fillId="0" fontId="3" numFmtId="0" xfId="0" applyAlignment="1" applyBorder="1" applyFont="1">
      <alignment horizontal="center" vertical="bottom"/>
    </xf>
    <xf borderId="1" fillId="0" fontId="3" numFmtId="0" xfId="0" applyAlignment="1" applyBorder="1" applyFont="1">
      <alignment horizontal="center" vertical="bottom"/>
    </xf>
    <xf borderId="11" fillId="0" fontId="1" numFmtId="0" xfId="0" applyAlignment="1" applyBorder="1" applyFont="1">
      <alignment horizontal="center" vertical="bottom"/>
    </xf>
    <xf borderId="0" fillId="0" fontId="1" numFmtId="0" xfId="0" applyAlignment="1" applyFont="1">
      <alignment horizontal="center" vertical="bottom"/>
    </xf>
    <xf borderId="0" fillId="0" fontId="7" numFmtId="0" xfId="0" applyAlignment="1" applyFont="1">
      <alignment horizontal="center" vertical="bottom"/>
    </xf>
    <xf borderId="22" fillId="0" fontId="3" numFmtId="0" xfId="0" applyAlignment="1" applyBorder="1" applyFont="1">
      <alignment horizontal="center" vertical="bottom"/>
    </xf>
    <xf borderId="17" fillId="0" fontId="1" numFmtId="0" xfId="0" applyAlignment="1" applyBorder="1" applyFont="1">
      <alignment horizontal="center" vertical="bottom"/>
    </xf>
    <xf borderId="10" fillId="0" fontId="1" numFmtId="0" xfId="0" applyAlignment="1" applyBorder="1" applyFont="1">
      <alignment horizontal="center" vertical="bottom"/>
    </xf>
    <xf borderId="10" fillId="0" fontId="4" numFmtId="0" xfId="0" applyAlignment="1" applyBorder="1" applyFont="1">
      <alignment horizontal="center" vertical="bottom"/>
    </xf>
    <xf borderId="23" fillId="0" fontId="4" numFmtId="0" xfId="0" applyAlignment="1" applyBorder="1" applyFont="1">
      <alignment horizontal="center" vertical="bottom"/>
    </xf>
    <xf borderId="16" fillId="0" fontId="5" numFmtId="0" xfId="0" applyAlignment="1" applyBorder="1" applyFont="1">
      <alignment horizontal="center" shrinkToFit="0" vertical="center" wrapText="1"/>
    </xf>
    <xf borderId="10" fillId="0" fontId="3" numFmtId="0" xfId="0" applyAlignment="1" applyBorder="1" applyFont="1">
      <alignment horizontal="center" readingOrder="0" vertical="bottom"/>
    </xf>
    <xf borderId="23" fillId="0" fontId="3" numFmtId="0" xfId="0" applyAlignment="1" applyBorder="1" applyFont="1">
      <alignment horizontal="center" vertical="bottom"/>
    </xf>
    <xf borderId="10" fillId="0" fontId="3" numFmtId="0" xfId="0" applyAlignment="1" applyBorder="1" applyFont="1">
      <alignment horizontal="center" vertical="bottom"/>
    </xf>
    <xf borderId="24" fillId="0" fontId="3" numFmtId="0" xfId="0" applyAlignment="1" applyBorder="1" applyFont="1">
      <alignment horizontal="center" vertical="bottom"/>
    </xf>
    <xf borderId="20" fillId="0" fontId="5" numFmtId="0" xfId="0" applyAlignment="1" applyBorder="1" applyFont="1">
      <alignment horizontal="center" shrinkToFit="0" vertical="center" wrapText="1"/>
    </xf>
    <xf borderId="9" fillId="0" fontId="7" numFmtId="0" xfId="0" applyAlignment="1" applyBorder="1" applyFont="1">
      <alignment horizontal="center" vertical="bottom"/>
    </xf>
    <xf borderId="0" fillId="0" fontId="5" numFmtId="0" xfId="0" applyAlignment="1" applyFont="1">
      <alignment readingOrder="0" vertical="bottom"/>
    </xf>
    <xf borderId="0" fillId="0" fontId="11" numFmtId="0" xfId="0" applyAlignment="1" applyFont="1">
      <alignment readingOrder="0"/>
    </xf>
    <xf borderId="0" fillId="0" fontId="11" numFmtId="0" xfId="0" applyFont="1"/>
    <xf borderId="25" fillId="2" fontId="5" numFmtId="0" xfId="0" applyAlignment="1" applyBorder="1" applyFont="1">
      <alignment horizontal="center" shrinkToFit="0" vertical="center" wrapText="1"/>
    </xf>
    <xf borderId="26" fillId="2" fontId="5" numFmtId="0" xfId="0" applyAlignment="1" applyBorder="1" applyFont="1">
      <alignment horizontal="left" readingOrder="0" shrinkToFit="0" vertical="center" wrapText="1"/>
    </xf>
    <xf borderId="26" fillId="2" fontId="3" numFmtId="0" xfId="0" applyAlignment="1" applyBorder="1" applyFont="1">
      <alignment horizontal="center" readingOrder="0" vertical="bottom"/>
    </xf>
    <xf borderId="26" fillId="2" fontId="3" numFmtId="0" xfId="0" applyAlignment="1" applyBorder="1" applyFont="1">
      <alignment horizontal="center" vertical="bottom"/>
    </xf>
    <xf borderId="27" fillId="2" fontId="3" numFmtId="0" xfId="0" applyAlignment="1" applyBorder="1" applyFont="1">
      <alignment horizontal="center" vertical="bottom"/>
    </xf>
    <xf borderId="11" fillId="2" fontId="5" numFmtId="0" xfId="0" applyAlignment="1" applyBorder="1" applyFont="1">
      <alignment horizontal="center" shrinkToFit="0" vertical="center" wrapText="1"/>
    </xf>
    <xf borderId="0" fillId="2" fontId="5" numFmtId="0" xfId="0" applyAlignment="1" applyFont="1">
      <alignment horizontal="left" readingOrder="0" shrinkToFit="0" vertical="center" wrapText="1"/>
    </xf>
    <xf borderId="0" fillId="2" fontId="3" numFmtId="0" xfId="0" applyAlignment="1" applyFont="1">
      <alignment horizontal="center" readingOrder="0" vertical="bottom"/>
    </xf>
    <xf borderId="5" fillId="2" fontId="3" numFmtId="0" xfId="0" applyAlignment="1" applyBorder="1" applyFont="1">
      <alignment horizontal="center" vertical="bottom"/>
    </xf>
    <xf borderId="5" fillId="2" fontId="3" numFmtId="0" xfId="0" applyAlignment="1" applyBorder="1" applyFont="1">
      <alignment horizontal="center" readingOrder="0" vertical="bottom"/>
    </xf>
    <xf borderId="11" fillId="2" fontId="9" numFmtId="0" xfId="0" applyAlignment="1" applyBorder="1" applyFont="1">
      <alignment horizontal="center" vertical="bottom"/>
    </xf>
    <xf borderId="0" fillId="2" fontId="5" numFmtId="0" xfId="0" applyAlignment="1" applyFont="1">
      <alignment readingOrder="0" vertical="bottom"/>
    </xf>
    <xf borderId="21" fillId="2" fontId="9" numFmtId="0" xfId="0" applyAlignment="1" applyBorder="1" applyFont="1">
      <alignment horizontal="center" vertical="bottom"/>
    </xf>
    <xf borderId="9" fillId="2" fontId="5" numFmtId="0" xfId="0" applyAlignment="1" applyBorder="1" applyFont="1">
      <alignment readingOrder="0" vertical="bottom"/>
    </xf>
    <xf borderId="9" fillId="2" fontId="3" numFmtId="0" xfId="0" applyAlignment="1" applyBorder="1" applyFont="1">
      <alignment horizontal="center" readingOrder="0" vertical="bottom"/>
    </xf>
    <xf borderId="9" fillId="2" fontId="3" numFmtId="0" xfId="0" applyAlignment="1" applyBorder="1" applyFont="1">
      <alignment horizontal="center" vertical="bottom"/>
    </xf>
    <xf borderId="10" fillId="2" fontId="3" numFmtId="0" xfId="0" applyAlignment="1" applyBorder="1" applyFont="1">
      <alignment horizontal="center" readingOrder="0" vertical="bottom"/>
    </xf>
    <xf borderId="0" fillId="0" fontId="5" numFmtId="0" xfId="0" applyAlignment="1" applyFont="1">
      <alignment vertical="bottom"/>
    </xf>
    <xf borderId="4" fillId="0" fontId="1" numFmtId="0" xfId="0" applyAlignment="1" applyBorder="1" applyFont="1">
      <alignment horizontal="center" vertical="bottom"/>
    </xf>
    <xf borderId="5" fillId="0" fontId="1" numFmtId="0" xfId="0" applyAlignment="1" applyBorder="1" applyFont="1">
      <alignment horizontal="center" vertical="bottom"/>
    </xf>
    <xf borderId="5" fillId="0" fontId="4" numFmtId="0" xfId="0" applyAlignment="1" applyBorder="1" applyFont="1">
      <alignment horizontal="center" vertical="bottom"/>
    </xf>
    <xf borderId="6" fillId="0" fontId="4" numFmtId="0" xfId="0" applyAlignment="1" applyBorder="1" applyFont="1">
      <alignment horizontal="center" vertical="bottom"/>
    </xf>
    <xf borderId="7" fillId="0" fontId="4" numFmtId="0" xfId="0" applyAlignment="1" applyBorder="1" applyFont="1">
      <alignment horizontal="center" vertical="bottom"/>
    </xf>
    <xf borderId="25" fillId="0" fontId="5" numFmtId="0" xfId="0" applyAlignment="1" applyBorder="1" applyFont="1">
      <alignment horizontal="center" shrinkToFit="0" vertical="center" wrapText="1"/>
    </xf>
    <xf borderId="26" fillId="0" fontId="5" numFmtId="0" xfId="0" applyAlignment="1" applyBorder="1" applyFont="1">
      <alignment horizontal="left" readingOrder="0" shrinkToFit="0" vertical="center" wrapText="1"/>
    </xf>
    <xf borderId="26" fillId="0" fontId="3" numFmtId="0" xfId="0" applyAlignment="1" applyBorder="1" applyFont="1">
      <alignment horizontal="center" readingOrder="0" vertical="bottom"/>
    </xf>
    <xf borderId="26" fillId="0" fontId="3" numFmtId="0" xfId="0" applyAlignment="1" applyBorder="1" applyFont="1">
      <alignment horizontal="center" vertical="bottom"/>
    </xf>
    <xf borderId="27" fillId="0" fontId="3" numFmtId="0" xfId="0" applyAlignment="1" applyBorder="1" applyFont="1">
      <alignment horizontal="center" vertical="bottom"/>
    </xf>
    <xf borderId="11" fillId="0" fontId="5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horizontal="left" readingOrder="0" shrinkToFit="0" vertical="center" wrapText="1"/>
    </xf>
    <xf borderId="0" fillId="0" fontId="3" numFmtId="0" xfId="0" applyAlignment="1" applyFont="1">
      <alignment horizontal="center" readingOrder="0" vertical="bottom"/>
    </xf>
    <xf borderId="5" fillId="0" fontId="3" numFmtId="0" xfId="0" applyAlignment="1" applyBorder="1" applyFont="1">
      <alignment horizontal="center" vertical="bottom"/>
    </xf>
    <xf borderId="9" fillId="0" fontId="1" numFmtId="0" xfId="0" applyAlignment="1" applyBorder="1" applyFont="1">
      <alignment horizontal="center" vertical="bottom"/>
    </xf>
    <xf borderId="3" fillId="0" fontId="3" numFmtId="0" xfId="0" applyAlignment="1" applyBorder="1" applyFont="1">
      <alignment vertical="bottom"/>
    </xf>
    <xf borderId="5" fillId="0" fontId="3" numFmtId="0" xfId="0" applyAlignment="1" applyBorder="1" applyFont="1">
      <alignment horizontal="center" readingOrder="0" vertical="bottom"/>
    </xf>
    <xf borderId="3" fillId="0" fontId="3" numFmtId="0" xfId="0" applyAlignment="1" applyBorder="1" applyFont="1">
      <alignment horizontal="center" vertical="bottom"/>
    </xf>
    <xf borderId="11" fillId="0" fontId="9" numFmtId="0" xfId="0" applyAlignment="1" applyBorder="1" applyFont="1">
      <alignment horizontal="center" vertical="bottom"/>
    </xf>
    <xf borderId="12" fillId="0" fontId="3" numFmtId="0" xfId="0" applyAlignment="1" applyBorder="1" applyFont="1">
      <alignment horizontal="center" vertical="bottom"/>
    </xf>
    <xf borderId="21" fillId="0" fontId="9" numFmtId="0" xfId="0" applyAlignment="1" applyBorder="1" applyFont="1">
      <alignment horizontal="center" vertical="bottom"/>
    </xf>
    <xf borderId="9" fillId="0" fontId="5" numFmtId="0" xfId="0" applyAlignment="1" applyBorder="1" applyFont="1">
      <alignment readingOrder="0" vertical="bottom"/>
    </xf>
    <xf borderId="9" fillId="0" fontId="3" numFmtId="0" xfId="0" applyAlignment="1" applyBorder="1" applyFont="1">
      <alignment horizontal="center" readingOrder="0" vertical="bottom"/>
    </xf>
    <xf borderId="9" fillId="0" fontId="3" numFmtId="0" xfId="0" applyAlignment="1" applyBorder="1" applyFont="1">
      <alignment horizontal="center" vertical="bottom"/>
    </xf>
    <xf borderId="0" fillId="0" fontId="10" numFmtId="0" xfId="0" applyAlignment="1" applyFont="1">
      <alignment horizontal="center" readingOrder="0" vertical="center"/>
    </xf>
    <xf borderId="0" fillId="0" fontId="10" numFmtId="0" xfId="0" applyAlignment="1" applyFont="1">
      <alignment readingOrder="0" vertical="center"/>
    </xf>
    <xf borderId="10" fillId="0" fontId="3" numFmtId="0" xfId="0" applyAlignment="1" applyBorder="1" applyFont="1">
      <alignment horizontal="center" readingOrder="0" vertical="center"/>
    </xf>
    <xf borderId="16" fillId="0" fontId="5" numFmtId="0" xfId="0" applyAlignment="1" applyBorder="1" applyFont="1">
      <alignment horizontal="center" readingOrder="0" shrinkToFit="0" vertical="center" wrapText="1"/>
    </xf>
    <xf borderId="0" fillId="0" fontId="10" numFmtId="0" xfId="0" applyAlignment="1" applyFont="1">
      <alignment horizontal="center" vertical="center"/>
    </xf>
    <xf borderId="16" fillId="0" fontId="5" numFmtId="0" xfId="0" applyAlignment="1" applyBorder="1" applyFont="1">
      <alignment horizontal="left" shrinkToFit="0" vertical="center" wrapText="1"/>
    </xf>
    <xf borderId="20" fillId="0" fontId="5" numFmtId="0" xfId="0" applyAlignment="1" applyBorder="1" applyFont="1">
      <alignment horizontal="left" shrinkToFit="0" vertical="center" wrapText="1"/>
    </xf>
    <xf borderId="5" fillId="0" fontId="3" numFmtId="0" xfId="0" applyAlignment="1" applyBorder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10" Type="http://schemas.openxmlformats.org/officeDocument/2006/relationships/worksheet" Target="worksheets/sheet6.xml"/><Relationship Id="rId9" Type="http://schemas.openxmlformats.org/officeDocument/2006/relationships/worksheet" Target="worksheets/sheet5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1.v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41.14"/>
    <col customWidth="1" min="3" max="3" width="31.71"/>
    <col customWidth="1" min="4" max="6" width="8.71"/>
    <col customWidth="1" min="7" max="7" width="12.0"/>
    <col customWidth="1" min="8" max="8" width="17.29"/>
    <col customWidth="1" min="9" max="9" width="8.71"/>
    <col customWidth="1" min="10" max="10" width="18.14"/>
    <col customWidth="1" min="11" max="11" width="8.71"/>
    <col customWidth="1" min="12" max="12" width="20.14"/>
    <col customWidth="1" min="13" max="13" width="8.71"/>
    <col customWidth="1" min="14" max="14" width="16.86"/>
    <col customWidth="1" min="15" max="16" width="8.71"/>
  </cols>
  <sheetData>
    <row r="1" ht="15.75" customHeight="1">
      <c r="A1" s="1" t="s">
        <v>0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 ht="15.75" customHeight="1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 ht="27.0" customHeight="1">
      <c r="A3" s="10" t="s">
        <v>8</v>
      </c>
      <c r="B3" s="11" t="s">
        <v>9</v>
      </c>
      <c r="C3" s="12" t="s">
        <v>10</v>
      </c>
      <c r="D3" s="13" t="s">
        <v>11</v>
      </c>
      <c r="E3" s="13" t="s">
        <v>11</v>
      </c>
      <c r="F3" s="13" t="s">
        <v>11</v>
      </c>
      <c r="G3" s="13" t="s">
        <v>11</v>
      </c>
      <c r="H3" s="4"/>
      <c r="I3" s="4"/>
      <c r="J3" s="4"/>
      <c r="K3" s="4"/>
      <c r="L3" s="4"/>
      <c r="M3" s="4"/>
      <c r="N3" s="4"/>
      <c r="O3" s="4"/>
      <c r="P3" s="4"/>
    </row>
    <row r="4" ht="24.0" customHeight="1">
      <c r="A4" s="14" t="s">
        <v>8</v>
      </c>
      <c r="B4" s="11" t="s">
        <v>12</v>
      </c>
      <c r="C4" s="12" t="s">
        <v>10</v>
      </c>
      <c r="D4" s="13" t="s">
        <v>11</v>
      </c>
      <c r="E4" s="13" t="s">
        <v>11</v>
      </c>
      <c r="F4" s="13" t="s">
        <v>11</v>
      </c>
      <c r="G4" s="13" t="s">
        <v>11</v>
      </c>
      <c r="H4" s="15"/>
      <c r="I4" s="15"/>
      <c r="J4" s="15"/>
      <c r="K4" s="15"/>
      <c r="L4" s="15"/>
      <c r="M4" s="15"/>
      <c r="N4" s="15"/>
      <c r="O4" s="15"/>
      <c r="P4" s="15"/>
    </row>
    <row r="5" ht="15.75" customHeight="1">
      <c r="A5" s="14" t="s">
        <v>8</v>
      </c>
      <c r="B5" s="11" t="s">
        <v>13</v>
      </c>
      <c r="C5" s="12" t="s">
        <v>14</v>
      </c>
      <c r="D5" s="13" t="s">
        <v>11</v>
      </c>
      <c r="E5" s="13" t="s">
        <v>11</v>
      </c>
      <c r="F5" s="13" t="s">
        <v>11</v>
      </c>
      <c r="G5" s="13" t="s">
        <v>11</v>
      </c>
      <c r="H5" s="16" t="s">
        <v>15</v>
      </c>
      <c r="I5" s="16" t="s">
        <v>16</v>
      </c>
      <c r="J5" s="16" t="s">
        <v>17</v>
      </c>
      <c r="K5" s="16" t="s">
        <v>16</v>
      </c>
      <c r="L5" s="16" t="s">
        <v>18</v>
      </c>
      <c r="M5" s="16" t="s">
        <v>16</v>
      </c>
      <c r="N5" s="16" t="s">
        <v>19</v>
      </c>
      <c r="O5" s="16" t="s">
        <v>16</v>
      </c>
      <c r="P5" s="17" t="s">
        <v>20</v>
      </c>
    </row>
    <row r="6" ht="34.5" customHeight="1">
      <c r="A6" s="14" t="s">
        <v>8</v>
      </c>
      <c r="B6" s="11" t="s">
        <v>21</v>
      </c>
      <c r="C6" s="12" t="s">
        <v>10</v>
      </c>
      <c r="D6" s="13" t="s">
        <v>11</v>
      </c>
      <c r="E6" s="13" t="s">
        <v>11</v>
      </c>
      <c r="F6" s="13" t="s">
        <v>11</v>
      </c>
      <c r="G6" s="13" t="s">
        <v>11</v>
      </c>
      <c r="H6" s="17" t="s">
        <v>22</v>
      </c>
      <c r="I6" s="17">
        <f>countif(C:C,"a1")</f>
        <v>1</v>
      </c>
      <c r="J6" s="17" t="s">
        <v>23</v>
      </c>
      <c r="K6" s="18">
        <f>countif(C:C,"a2")</f>
        <v>0</v>
      </c>
      <c r="L6" s="17" t="s">
        <v>24</v>
      </c>
      <c r="M6" s="17">
        <f>countif(C:C,"a3")</f>
        <v>2</v>
      </c>
      <c r="N6" s="17" t="s">
        <v>25</v>
      </c>
      <c r="O6" s="17">
        <f>countif(C:C,"a4")</f>
        <v>0</v>
      </c>
      <c r="P6" s="17">
        <f t="shared" ref="P6:P16" si="1">sum(I6,K6,M6,O6)</f>
        <v>3</v>
      </c>
    </row>
    <row r="7" ht="28.5" customHeight="1">
      <c r="A7" s="14" t="s">
        <v>8</v>
      </c>
      <c r="B7" s="11" t="s">
        <v>26</v>
      </c>
      <c r="C7" s="12" t="s">
        <v>27</v>
      </c>
      <c r="D7" s="13" t="s">
        <v>11</v>
      </c>
      <c r="E7" s="13" t="s">
        <v>11</v>
      </c>
      <c r="F7" s="13" t="s">
        <v>11</v>
      </c>
      <c r="G7" s="13" t="s">
        <v>11</v>
      </c>
      <c r="H7" s="17" t="s">
        <v>28</v>
      </c>
      <c r="I7" s="17">
        <f>countif(C:C,"b1")</f>
        <v>2</v>
      </c>
      <c r="J7" s="17" t="s">
        <v>29</v>
      </c>
      <c r="K7" s="17">
        <f>countif(C:C,"b2")</f>
        <v>1</v>
      </c>
      <c r="L7" s="17" t="s">
        <v>30</v>
      </c>
      <c r="M7" s="17">
        <f>countif(C:C,"b3")</f>
        <v>2</v>
      </c>
      <c r="N7" s="17" t="s">
        <v>31</v>
      </c>
      <c r="O7" s="17">
        <f>countif(C:C,"b4")</f>
        <v>0</v>
      </c>
      <c r="P7" s="17">
        <f t="shared" si="1"/>
        <v>5</v>
      </c>
    </row>
    <row r="8" ht="20.25" customHeight="1">
      <c r="A8" s="14" t="s">
        <v>8</v>
      </c>
      <c r="B8" s="11" t="s">
        <v>32</v>
      </c>
      <c r="C8" s="12" t="s">
        <v>33</v>
      </c>
      <c r="D8" s="13" t="s">
        <v>11</v>
      </c>
      <c r="E8" s="13" t="s">
        <v>11</v>
      </c>
      <c r="F8" s="13" t="s">
        <v>11</v>
      </c>
      <c r="G8" s="13" t="s">
        <v>11</v>
      </c>
      <c r="H8" s="17" t="s">
        <v>34</v>
      </c>
      <c r="I8" s="17">
        <f>countif(C:C,"c1")</f>
        <v>1</v>
      </c>
      <c r="J8" s="17" t="s">
        <v>35</v>
      </c>
      <c r="K8" s="17">
        <v>0.0</v>
      </c>
      <c r="L8" s="17" t="s">
        <v>36</v>
      </c>
      <c r="M8" s="17">
        <f>countif(C:C,"c3")</f>
        <v>3</v>
      </c>
      <c r="N8" s="17" t="s">
        <v>37</v>
      </c>
      <c r="O8" s="17">
        <f>countif(C:C,"c4")</f>
        <v>0</v>
      </c>
      <c r="P8" s="17">
        <f t="shared" si="1"/>
        <v>4</v>
      </c>
    </row>
    <row r="9" ht="15.75" customHeight="1">
      <c r="A9" s="14" t="s">
        <v>38</v>
      </c>
      <c r="B9" s="11" t="s">
        <v>39</v>
      </c>
      <c r="C9" s="12" t="s">
        <v>40</v>
      </c>
      <c r="D9" s="13" t="s">
        <v>11</v>
      </c>
      <c r="E9" s="13" t="s">
        <v>11</v>
      </c>
      <c r="F9" s="13" t="s">
        <v>11</v>
      </c>
      <c r="G9" s="13" t="s">
        <v>11</v>
      </c>
      <c r="H9" s="17" t="s">
        <v>41</v>
      </c>
      <c r="I9" s="18">
        <f>countif(C:C,"d1")</f>
        <v>0</v>
      </c>
      <c r="J9" s="17" t="s">
        <v>42</v>
      </c>
      <c r="K9" s="17">
        <f>countif(C:C,"d2")</f>
        <v>1</v>
      </c>
      <c r="L9" s="17" t="s">
        <v>43</v>
      </c>
      <c r="M9" s="17">
        <f>countif(C:C,"d3")</f>
        <v>0</v>
      </c>
      <c r="N9" s="17" t="s">
        <v>44</v>
      </c>
      <c r="O9" s="17">
        <f>countif(C:C,"d4")</f>
        <v>0</v>
      </c>
      <c r="P9" s="17">
        <f t="shared" si="1"/>
        <v>1</v>
      </c>
    </row>
    <row r="10" ht="15.75" customHeight="1">
      <c r="A10" s="14" t="s">
        <v>38</v>
      </c>
      <c r="B10" s="11" t="s">
        <v>45</v>
      </c>
      <c r="C10" s="12" t="s">
        <v>46</v>
      </c>
      <c r="D10" s="13" t="s">
        <v>11</v>
      </c>
      <c r="E10" s="13" t="s">
        <v>11</v>
      </c>
      <c r="F10" s="13" t="s">
        <v>11</v>
      </c>
      <c r="G10" s="13" t="s">
        <v>11</v>
      </c>
      <c r="H10" s="17" t="s">
        <v>47</v>
      </c>
      <c r="I10" s="17">
        <f>countif(C:C,"e1")</f>
        <v>0</v>
      </c>
      <c r="J10" s="17" t="s">
        <v>48</v>
      </c>
      <c r="K10" s="17">
        <f>countif(C:C,"e2")</f>
        <v>0</v>
      </c>
      <c r="L10" s="17" t="s">
        <v>49</v>
      </c>
      <c r="M10" s="17">
        <f>countif(C:C,"e3")</f>
        <v>1</v>
      </c>
      <c r="N10" s="17" t="s">
        <v>50</v>
      </c>
      <c r="O10" s="17">
        <f>countif(C:C,"e4")</f>
        <v>0</v>
      </c>
      <c r="P10" s="17">
        <f t="shared" si="1"/>
        <v>1</v>
      </c>
    </row>
    <row r="11" ht="15.75" customHeight="1">
      <c r="A11" s="14" t="s">
        <v>51</v>
      </c>
      <c r="B11" s="11" t="s">
        <v>52</v>
      </c>
      <c r="C11" s="12" t="s">
        <v>33</v>
      </c>
      <c r="D11" s="13" t="s">
        <v>11</v>
      </c>
      <c r="E11" s="13" t="s">
        <v>11</v>
      </c>
      <c r="F11" s="13" t="s">
        <v>11</v>
      </c>
      <c r="G11" s="13" t="s">
        <v>11</v>
      </c>
      <c r="H11" s="17" t="s">
        <v>53</v>
      </c>
      <c r="I11" s="18">
        <f>countif(C:C,"f1")</f>
        <v>3</v>
      </c>
      <c r="J11" s="17" t="s">
        <v>54</v>
      </c>
      <c r="K11" s="17">
        <f>countif(C:C,"f2")</f>
        <v>0</v>
      </c>
      <c r="L11" s="17" t="s">
        <v>55</v>
      </c>
      <c r="M11" s="17">
        <f>countif(C:C,"f3")</f>
        <v>0</v>
      </c>
      <c r="N11" s="17" t="s">
        <v>56</v>
      </c>
      <c r="O11" s="17">
        <f>countif(C:C,"f4")</f>
        <v>0</v>
      </c>
      <c r="P11" s="17">
        <f t="shared" si="1"/>
        <v>3</v>
      </c>
    </row>
    <row r="12" ht="15.75" customHeight="1">
      <c r="A12" s="14" t="s">
        <v>38</v>
      </c>
      <c r="B12" s="11" t="s">
        <v>57</v>
      </c>
      <c r="C12" s="12" t="s">
        <v>58</v>
      </c>
      <c r="D12" s="13" t="s">
        <v>11</v>
      </c>
      <c r="E12" s="13" t="s">
        <v>11</v>
      </c>
      <c r="F12" s="13" t="s">
        <v>11</v>
      </c>
      <c r="G12" s="13" t="s">
        <v>11</v>
      </c>
      <c r="H12" s="17" t="s">
        <v>59</v>
      </c>
      <c r="I12" s="17">
        <f>countif(C:C,"g1")</f>
        <v>0</v>
      </c>
      <c r="J12" s="17" t="s">
        <v>60</v>
      </c>
      <c r="K12" s="17">
        <f>countif(C:C,"g2")</f>
        <v>0</v>
      </c>
      <c r="L12" s="17" t="s">
        <v>61</v>
      </c>
      <c r="M12" s="17">
        <f>countif(C:C,"g3")</f>
        <v>0</v>
      </c>
      <c r="N12" s="17" t="s">
        <v>62</v>
      </c>
      <c r="O12" s="17">
        <f>countif(C:C,"g4")</f>
        <v>0</v>
      </c>
      <c r="P12" s="17">
        <f t="shared" si="1"/>
        <v>0</v>
      </c>
    </row>
    <row r="13" ht="15.75" customHeight="1">
      <c r="A13" s="14" t="s">
        <v>51</v>
      </c>
      <c r="B13" s="11" t="s">
        <v>63</v>
      </c>
      <c r="C13" s="12" t="s">
        <v>46</v>
      </c>
      <c r="D13" s="13" t="s">
        <v>11</v>
      </c>
      <c r="E13" s="13" t="s">
        <v>11</v>
      </c>
      <c r="F13" s="13" t="s">
        <v>11</v>
      </c>
      <c r="G13" s="13" t="s">
        <v>11</v>
      </c>
      <c r="H13" s="17" t="s">
        <v>64</v>
      </c>
      <c r="I13" s="17">
        <f>countif(C:C,"h1")</f>
        <v>1</v>
      </c>
      <c r="J13" s="17" t="s">
        <v>65</v>
      </c>
      <c r="K13" s="17">
        <f>countif(C:C,"h2")</f>
        <v>0</v>
      </c>
      <c r="L13" s="17" t="s">
        <v>66</v>
      </c>
      <c r="M13" s="17">
        <f>countif(C:C,"h3")</f>
        <v>0</v>
      </c>
      <c r="N13" s="17" t="s">
        <v>67</v>
      </c>
      <c r="O13" s="17">
        <f>countif(C:C,"h4")</f>
        <v>0</v>
      </c>
      <c r="P13" s="17">
        <f t="shared" si="1"/>
        <v>1</v>
      </c>
    </row>
    <row r="14" ht="15.75" customHeight="1">
      <c r="A14" s="10"/>
      <c r="B14" s="11" t="s">
        <v>68</v>
      </c>
      <c r="C14" s="12" t="s">
        <v>69</v>
      </c>
      <c r="D14" s="13" t="s">
        <v>11</v>
      </c>
      <c r="E14" s="13" t="s">
        <v>11</v>
      </c>
      <c r="F14" s="13" t="s">
        <v>11</v>
      </c>
      <c r="G14" s="13" t="s">
        <v>11</v>
      </c>
      <c r="H14" s="17" t="s">
        <v>70</v>
      </c>
      <c r="I14" s="17">
        <f>countif(C:C,"i1")</f>
        <v>0</v>
      </c>
      <c r="J14" s="17" t="s">
        <v>71</v>
      </c>
      <c r="K14" s="17">
        <f>countif(C:C,"i2")</f>
        <v>0</v>
      </c>
      <c r="L14" s="17" t="s">
        <v>72</v>
      </c>
      <c r="M14" s="17">
        <f>countif(C:C,"i3")</f>
        <v>1</v>
      </c>
      <c r="N14" s="17" t="s">
        <v>73</v>
      </c>
      <c r="O14" s="17">
        <f>countif(C:C,"i4")</f>
        <v>0</v>
      </c>
      <c r="P14" s="17">
        <f t="shared" si="1"/>
        <v>1</v>
      </c>
    </row>
    <row r="15" ht="15.75" customHeight="1">
      <c r="A15" s="14" t="s">
        <v>74</v>
      </c>
      <c r="B15" s="11" t="s">
        <v>75</v>
      </c>
      <c r="C15" s="12" t="s">
        <v>76</v>
      </c>
      <c r="D15" s="13" t="s">
        <v>11</v>
      </c>
      <c r="E15" s="12" t="s">
        <v>77</v>
      </c>
      <c r="F15" s="13" t="s">
        <v>11</v>
      </c>
      <c r="G15" s="13" t="s">
        <v>11</v>
      </c>
      <c r="H15" s="17" t="s">
        <v>78</v>
      </c>
      <c r="I15" s="17">
        <f>countif(C:C,"j1")</f>
        <v>0</v>
      </c>
      <c r="J15" s="17" t="s">
        <v>79</v>
      </c>
      <c r="K15" s="17">
        <f>countif(C:C,"j2")</f>
        <v>0</v>
      </c>
      <c r="L15" s="17" t="s">
        <v>80</v>
      </c>
      <c r="M15" s="17">
        <f>countif(C:C,"j3")</f>
        <v>0</v>
      </c>
      <c r="N15" s="17" t="s">
        <v>81</v>
      </c>
      <c r="O15" s="17">
        <f>countif(C:C,"j4")</f>
        <v>0</v>
      </c>
      <c r="P15" s="17">
        <f t="shared" si="1"/>
        <v>0</v>
      </c>
    </row>
    <row r="16" ht="28.5" customHeight="1">
      <c r="A16" s="14" t="s">
        <v>74</v>
      </c>
      <c r="B16" s="11" t="s">
        <v>82</v>
      </c>
      <c r="C16" s="12" t="s">
        <v>83</v>
      </c>
      <c r="D16" s="13" t="s">
        <v>11</v>
      </c>
      <c r="E16" s="12" t="s">
        <v>77</v>
      </c>
      <c r="F16" s="13" t="s">
        <v>11</v>
      </c>
      <c r="G16" s="13" t="s">
        <v>11</v>
      </c>
      <c r="H16" s="19" t="s">
        <v>84</v>
      </c>
      <c r="I16" s="20"/>
      <c r="J16" s="20"/>
      <c r="K16" s="20"/>
      <c r="L16" s="20"/>
      <c r="M16" s="20"/>
      <c r="N16" s="20"/>
      <c r="O16" s="21"/>
      <c r="P16" s="17">
        <f t="shared" si="1"/>
        <v>0</v>
      </c>
    </row>
    <row r="17" ht="15.75" customHeight="1">
      <c r="A17" s="14" t="s">
        <v>85</v>
      </c>
      <c r="B17" s="11" t="s">
        <v>86</v>
      </c>
      <c r="C17" s="12" t="s">
        <v>87</v>
      </c>
      <c r="D17" s="13" t="s">
        <v>11</v>
      </c>
      <c r="E17" s="13" t="s">
        <v>11</v>
      </c>
      <c r="F17" s="13" t="s">
        <v>11</v>
      </c>
      <c r="G17" s="13" t="s">
        <v>11</v>
      </c>
      <c r="H17" s="22" t="s">
        <v>88</v>
      </c>
      <c r="I17" s="20"/>
      <c r="J17" s="20"/>
      <c r="K17" s="20"/>
      <c r="L17" s="20"/>
      <c r="M17" s="20"/>
      <c r="N17" s="20"/>
      <c r="O17" s="21"/>
      <c r="P17" s="17">
        <f>sum(P6:P16)</f>
        <v>19</v>
      </c>
    </row>
    <row r="18" ht="15.75" customHeight="1">
      <c r="A18" s="14" t="s">
        <v>85</v>
      </c>
      <c r="B18" s="11" t="s">
        <v>89</v>
      </c>
      <c r="C18" s="12" t="s">
        <v>90</v>
      </c>
      <c r="D18" s="13" t="s">
        <v>11</v>
      </c>
      <c r="E18" s="13" t="s">
        <v>11</v>
      </c>
      <c r="F18" s="13" t="s">
        <v>11</v>
      </c>
      <c r="G18" s="13" t="s">
        <v>11</v>
      </c>
      <c r="H18" s="23"/>
      <c r="I18" s="24" t="s">
        <v>91</v>
      </c>
      <c r="J18" s="25" t="s">
        <v>92</v>
      </c>
      <c r="K18" s="26"/>
      <c r="L18" s="27"/>
      <c r="M18" s="27"/>
      <c r="N18" s="27"/>
      <c r="O18" s="27"/>
      <c r="P18" s="28"/>
    </row>
    <row r="19" ht="15.75" customHeight="1">
      <c r="A19" s="14" t="s">
        <v>85</v>
      </c>
      <c r="B19" s="11" t="s">
        <v>93</v>
      </c>
      <c r="C19" s="12" t="s">
        <v>76</v>
      </c>
      <c r="D19" s="12" t="s">
        <v>11</v>
      </c>
      <c r="E19" s="13" t="s">
        <v>11</v>
      </c>
      <c r="F19" s="13" t="s">
        <v>11</v>
      </c>
      <c r="G19" s="12" t="s">
        <v>11</v>
      </c>
      <c r="H19" s="29" t="s">
        <v>4</v>
      </c>
      <c r="I19" s="24">
        <f>countif(D:D,"o")</f>
        <v>0</v>
      </c>
      <c r="J19" s="24">
        <f>countif(D:D,"x")</f>
        <v>21</v>
      </c>
      <c r="K19" s="26"/>
      <c r="L19" s="27"/>
      <c r="M19" s="27"/>
      <c r="N19" s="27"/>
      <c r="O19" s="27"/>
      <c r="P19" s="30"/>
    </row>
    <row r="20" ht="15.75" customHeight="1">
      <c r="A20" s="31" t="s">
        <v>94</v>
      </c>
      <c r="B20" s="32" t="s">
        <v>95</v>
      </c>
      <c r="C20" s="12" t="s">
        <v>87</v>
      </c>
      <c r="D20" s="12" t="s">
        <v>11</v>
      </c>
      <c r="E20" s="13" t="s">
        <v>11</v>
      </c>
      <c r="F20" s="13" t="s">
        <v>11</v>
      </c>
      <c r="G20" s="12" t="s">
        <v>11</v>
      </c>
      <c r="H20" s="29" t="s">
        <v>5</v>
      </c>
      <c r="I20" s="24">
        <f>countif(E:E,"o")</f>
        <v>2</v>
      </c>
      <c r="J20" s="24">
        <f>countif(E:E,"x")</f>
        <v>19</v>
      </c>
      <c r="K20" s="4"/>
      <c r="L20" s="4"/>
      <c r="M20" s="4"/>
      <c r="N20" s="4"/>
      <c r="O20" s="4"/>
      <c r="P20" s="4"/>
    </row>
    <row r="21" ht="15.75" customHeight="1">
      <c r="A21" s="31" t="s">
        <v>94</v>
      </c>
      <c r="B21" s="32" t="s">
        <v>96</v>
      </c>
      <c r="C21" s="12" t="s">
        <v>76</v>
      </c>
      <c r="D21" s="12" t="s">
        <v>11</v>
      </c>
      <c r="E21" s="13" t="s">
        <v>11</v>
      </c>
      <c r="F21" s="13" t="s">
        <v>11</v>
      </c>
      <c r="G21" s="12" t="s">
        <v>11</v>
      </c>
      <c r="H21" s="29" t="s">
        <v>6</v>
      </c>
      <c r="I21" s="24">
        <f>countif(F:F,"o")</f>
        <v>0</v>
      </c>
      <c r="J21" s="24">
        <f>countif(F:F,"x")</f>
        <v>21</v>
      </c>
      <c r="K21" s="4"/>
      <c r="L21" s="4"/>
      <c r="M21" s="4"/>
      <c r="N21" s="4"/>
      <c r="O21" s="4"/>
      <c r="P21" s="4"/>
    </row>
    <row r="22" ht="15.75" customHeight="1">
      <c r="A22" s="31" t="s">
        <v>97</v>
      </c>
      <c r="B22" s="32" t="s">
        <v>98</v>
      </c>
      <c r="C22" s="12" t="s">
        <v>40</v>
      </c>
      <c r="D22" s="12" t="s">
        <v>11</v>
      </c>
      <c r="E22" s="13" t="s">
        <v>11</v>
      </c>
      <c r="F22" s="13" t="s">
        <v>11</v>
      </c>
      <c r="G22" s="12" t="s">
        <v>11</v>
      </c>
      <c r="H22" s="33" t="s">
        <v>7</v>
      </c>
      <c r="I22" s="24">
        <f>countif(G:G,"o")</f>
        <v>0</v>
      </c>
      <c r="J22" s="24">
        <f>countif(G:G,"x")</f>
        <v>21</v>
      </c>
      <c r="K22" s="4"/>
      <c r="L22" s="4"/>
      <c r="M22" s="4"/>
      <c r="N22" s="4"/>
      <c r="O22" s="4"/>
      <c r="P22" s="4"/>
    </row>
    <row r="23" ht="15.75" customHeight="1">
      <c r="A23" s="31" t="s">
        <v>51</v>
      </c>
      <c r="B23" s="32" t="s">
        <v>99</v>
      </c>
      <c r="C23" s="12" t="s">
        <v>100</v>
      </c>
      <c r="D23" s="12" t="s">
        <v>11</v>
      </c>
      <c r="E23" s="13" t="s">
        <v>11</v>
      </c>
      <c r="F23" s="13" t="s">
        <v>11</v>
      </c>
      <c r="G23" s="12" t="s">
        <v>11</v>
      </c>
      <c r="H23" s="4"/>
      <c r="I23" s="4"/>
      <c r="J23" s="4"/>
      <c r="K23" s="4"/>
      <c r="L23" s="4"/>
      <c r="M23" s="4"/>
      <c r="N23" s="4"/>
      <c r="O23" s="4"/>
      <c r="P23" s="4"/>
    </row>
    <row r="24" ht="15.75" customHeight="1">
      <c r="A24" s="34"/>
      <c r="B24" s="35"/>
      <c r="C24" s="3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</row>
    <row r="25" ht="15.75" customHeight="1">
      <c r="A25" s="34"/>
      <c r="B25" s="38"/>
      <c r="C25" s="3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</row>
    <row r="26" ht="15.75" customHeight="1">
      <c r="A26" s="34"/>
      <c r="B26" s="35"/>
      <c r="C26" s="3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</row>
    <row r="27" ht="15.75" customHeight="1">
      <c r="A27" s="34"/>
      <c r="C27" s="3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>
      <c r="C39" s="39"/>
    </row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50.14"/>
    <col customWidth="1" min="3" max="3" width="31.71"/>
    <col customWidth="1" min="4" max="6" width="8.71"/>
    <col customWidth="1" min="7" max="7" width="14.43"/>
    <col customWidth="1" min="8" max="8" width="17.29"/>
    <col customWidth="1" min="9" max="9" width="8.71"/>
    <col customWidth="1" min="10" max="10" width="15.14"/>
    <col customWidth="1" min="11" max="11" width="8.71"/>
    <col customWidth="1" min="12" max="12" width="16.14"/>
    <col customWidth="1" min="13" max="13" width="8.71"/>
    <col customWidth="1" min="14" max="14" width="15.86"/>
    <col customWidth="1" min="15" max="16" width="8.71"/>
  </cols>
  <sheetData>
    <row r="1" ht="15.75" customHeight="1">
      <c r="A1" s="40" t="s">
        <v>101</v>
      </c>
      <c r="B1" s="2"/>
      <c r="C1" s="2"/>
      <c r="D1" s="2"/>
      <c r="E1" s="2"/>
      <c r="F1" s="2"/>
      <c r="G1" s="3"/>
      <c r="H1" s="37"/>
      <c r="I1" s="37"/>
      <c r="J1" s="37"/>
      <c r="K1" s="37"/>
      <c r="L1" s="37"/>
      <c r="M1" s="37"/>
      <c r="N1" s="37"/>
      <c r="O1" s="37"/>
      <c r="P1" s="37"/>
    </row>
    <row r="2" ht="15.75" customHeight="1">
      <c r="A2" s="41" t="s">
        <v>1</v>
      </c>
      <c r="B2" s="42" t="s">
        <v>2</v>
      </c>
      <c r="C2" s="43" t="s">
        <v>3</v>
      </c>
      <c r="D2" s="44" t="s">
        <v>4</v>
      </c>
      <c r="E2" s="44" t="s">
        <v>5</v>
      </c>
      <c r="F2" s="44" t="s">
        <v>6</v>
      </c>
      <c r="G2" s="44" t="s">
        <v>7</v>
      </c>
      <c r="H2" s="37"/>
      <c r="I2" s="37"/>
      <c r="J2" s="37"/>
      <c r="K2" s="37"/>
      <c r="L2" s="37"/>
      <c r="M2" s="37"/>
      <c r="N2" s="37"/>
      <c r="O2" s="37"/>
      <c r="P2" s="37"/>
    </row>
    <row r="3" ht="15.75" customHeight="1">
      <c r="A3" s="45" t="s">
        <v>102</v>
      </c>
      <c r="B3" s="46" t="s">
        <v>103</v>
      </c>
      <c r="C3" s="47" t="s">
        <v>33</v>
      </c>
      <c r="D3" s="48" t="s">
        <v>11</v>
      </c>
      <c r="E3" s="48" t="s">
        <v>11</v>
      </c>
      <c r="F3" s="48" t="s">
        <v>11</v>
      </c>
      <c r="G3" s="48" t="s">
        <v>11</v>
      </c>
      <c r="H3" s="37"/>
      <c r="I3" s="37"/>
      <c r="J3" s="37"/>
      <c r="K3" s="37"/>
      <c r="L3" s="37"/>
      <c r="M3" s="37"/>
      <c r="N3" s="37"/>
      <c r="O3" s="37"/>
      <c r="P3" s="37"/>
    </row>
    <row r="4" ht="15.75" customHeight="1">
      <c r="A4" s="49"/>
      <c r="B4" s="50" t="s">
        <v>104</v>
      </c>
      <c r="C4" s="47" t="s">
        <v>105</v>
      </c>
      <c r="D4" s="48" t="s">
        <v>11</v>
      </c>
      <c r="E4" s="48" t="s">
        <v>11</v>
      </c>
      <c r="F4" s="48" t="s">
        <v>11</v>
      </c>
      <c r="G4" s="48" t="s">
        <v>11</v>
      </c>
      <c r="H4" s="51"/>
      <c r="I4" s="51"/>
      <c r="J4" s="51"/>
      <c r="K4" s="51"/>
      <c r="L4" s="51"/>
      <c r="M4" s="51"/>
      <c r="N4" s="51"/>
      <c r="O4" s="51"/>
      <c r="P4" s="51"/>
    </row>
    <row r="5" ht="15.75" customHeight="1">
      <c r="A5" s="49"/>
      <c r="B5" s="50" t="s">
        <v>106</v>
      </c>
      <c r="C5" s="47" t="s">
        <v>76</v>
      </c>
      <c r="D5" s="52" t="s">
        <v>11</v>
      </c>
      <c r="E5" s="52" t="s">
        <v>11</v>
      </c>
      <c r="F5" s="52" t="s">
        <v>11</v>
      </c>
      <c r="G5" s="52" t="s">
        <v>11</v>
      </c>
      <c r="H5" s="53" t="s">
        <v>15</v>
      </c>
      <c r="I5" s="54" t="s">
        <v>16</v>
      </c>
      <c r="J5" s="54" t="s">
        <v>17</v>
      </c>
      <c r="K5" s="54" t="s">
        <v>16</v>
      </c>
      <c r="L5" s="54" t="s">
        <v>18</v>
      </c>
      <c r="M5" s="54" t="s">
        <v>16</v>
      </c>
      <c r="N5" s="54" t="s">
        <v>19</v>
      </c>
      <c r="O5" s="54" t="s">
        <v>16</v>
      </c>
      <c r="P5" s="55" t="s">
        <v>20</v>
      </c>
    </row>
    <row r="6" ht="15.75" customHeight="1">
      <c r="A6" s="49"/>
      <c r="B6" s="50" t="s">
        <v>107</v>
      </c>
      <c r="C6" s="47" t="s">
        <v>108</v>
      </c>
      <c r="D6" s="52" t="s">
        <v>11</v>
      </c>
      <c r="E6" s="52" t="s">
        <v>11</v>
      </c>
      <c r="F6" s="52" t="s">
        <v>11</v>
      </c>
      <c r="G6" s="52" t="s">
        <v>11</v>
      </c>
      <c r="H6" s="56" t="s">
        <v>22</v>
      </c>
      <c r="I6" s="55">
        <f>countif(C:C,"a1")</f>
        <v>0</v>
      </c>
      <c r="J6" s="55" t="s">
        <v>23</v>
      </c>
      <c r="K6" s="18">
        <f>countif(C:C,"a2")</f>
        <v>1</v>
      </c>
      <c r="L6" s="55" t="s">
        <v>24</v>
      </c>
      <c r="M6" s="55">
        <f>countif(C:C,"a3")</f>
        <v>2</v>
      </c>
      <c r="N6" s="55" t="s">
        <v>25</v>
      </c>
      <c r="O6" s="55">
        <f>countif(C:C,"a4")</f>
        <v>0</v>
      </c>
      <c r="P6" s="55">
        <f t="shared" ref="P6:P16" si="1">sum(I6,K6,M6,O6)</f>
        <v>3</v>
      </c>
    </row>
    <row r="7" ht="25.5" customHeight="1">
      <c r="A7" s="57"/>
      <c r="B7" s="50" t="s">
        <v>109</v>
      </c>
      <c r="C7" s="47" t="s">
        <v>110</v>
      </c>
      <c r="D7" s="52" t="s">
        <v>11</v>
      </c>
      <c r="E7" s="52" t="s">
        <v>11</v>
      </c>
      <c r="F7" s="52" t="s">
        <v>11</v>
      </c>
      <c r="G7" s="52" t="s">
        <v>11</v>
      </c>
      <c r="H7" s="56" t="s">
        <v>28</v>
      </c>
      <c r="I7" s="55">
        <f>countif(C:C,"b1")</f>
        <v>0</v>
      </c>
      <c r="J7" s="55" t="s">
        <v>29</v>
      </c>
      <c r="K7" s="55">
        <f>countif(C:C,"b2")</f>
        <v>0</v>
      </c>
      <c r="L7" s="55" t="s">
        <v>30</v>
      </c>
      <c r="M7" s="55">
        <f>countif(C:C,"b3")</f>
        <v>0</v>
      </c>
      <c r="N7" s="55" t="s">
        <v>31</v>
      </c>
      <c r="O7" s="55">
        <f>countif(C:C,"b4")</f>
        <v>0</v>
      </c>
      <c r="P7" s="55">
        <f t="shared" si="1"/>
        <v>0</v>
      </c>
    </row>
    <row r="8" ht="15.75" customHeight="1">
      <c r="A8" s="45" t="s">
        <v>111</v>
      </c>
      <c r="B8" s="50" t="s">
        <v>112</v>
      </c>
      <c r="C8" s="47" t="s">
        <v>113</v>
      </c>
      <c r="D8" s="52" t="s">
        <v>11</v>
      </c>
      <c r="E8" s="52" t="s">
        <v>11</v>
      </c>
      <c r="F8" s="52" t="s">
        <v>11</v>
      </c>
      <c r="G8" s="52" t="s">
        <v>11</v>
      </c>
      <c r="H8" s="56" t="s">
        <v>34</v>
      </c>
      <c r="I8" s="55">
        <f>countif(C:C,"c1")</f>
        <v>0</v>
      </c>
      <c r="J8" s="55" t="s">
        <v>35</v>
      </c>
      <c r="K8" s="55">
        <v>0.0</v>
      </c>
      <c r="L8" s="55" t="s">
        <v>36</v>
      </c>
      <c r="M8" s="55">
        <f>countif(C:C,"c3")</f>
        <v>2</v>
      </c>
      <c r="N8" s="55" t="s">
        <v>37</v>
      </c>
      <c r="O8" s="55">
        <f>countif(C:C,"c4")</f>
        <v>0</v>
      </c>
      <c r="P8" s="55">
        <f t="shared" si="1"/>
        <v>2</v>
      </c>
    </row>
    <row r="9" ht="15.75" customHeight="1">
      <c r="A9" s="49"/>
      <c r="B9" s="50" t="s">
        <v>114</v>
      </c>
      <c r="C9" s="47" t="s">
        <v>14</v>
      </c>
      <c r="D9" s="52" t="s">
        <v>11</v>
      </c>
      <c r="E9" s="47" t="s">
        <v>77</v>
      </c>
      <c r="F9" s="52" t="s">
        <v>11</v>
      </c>
      <c r="G9" s="52" t="s">
        <v>11</v>
      </c>
      <c r="H9" s="56" t="s">
        <v>41</v>
      </c>
      <c r="I9" s="18">
        <f>countif(C:C,"d1")</f>
        <v>1</v>
      </c>
      <c r="J9" s="55" t="s">
        <v>42</v>
      </c>
      <c r="K9" s="55">
        <f>countif(C:C,"d2")</f>
        <v>0</v>
      </c>
      <c r="L9" s="55" t="s">
        <v>43</v>
      </c>
      <c r="M9" s="55">
        <f>countif(C:C,"d3")</f>
        <v>0</v>
      </c>
      <c r="N9" s="55" t="s">
        <v>44</v>
      </c>
      <c r="O9" s="55">
        <f>countif(C:C,"d4")</f>
        <v>0</v>
      </c>
      <c r="P9" s="55">
        <f t="shared" si="1"/>
        <v>1</v>
      </c>
    </row>
    <row r="10" ht="15.75" customHeight="1">
      <c r="A10" s="57"/>
      <c r="B10" s="50" t="s">
        <v>115</v>
      </c>
      <c r="C10" s="47" t="s">
        <v>87</v>
      </c>
      <c r="D10" s="52" t="s">
        <v>11</v>
      </c>
      <c r="E10" s="52" t="s">
        <v>11</v>
      </c>
      <c r="F10" s="52" t="s">
        <v>11</v>
      </c>
      <c r="G10" s="52" t="s">
        <v>11</v>
      </c>
      <c r="H10" s="56" t="s">
        <v>47</v>
      </c>
      <c r="I10" s="55">
        <f>countif(C:C,"e1")</f>
        <v>0</v>
      </c>
      <c r="J10" s="55" t="s">
        <v>48</v>
      </c>
      <c r="K10" s="55">
        <f>countif(C:C,"e2")</f>
        <v>0</v>
      </c>
      <c r="L10" s="55" t="s">
        <v>49</v>
      </c>
      <c r="M10" s="55">
        <f>countif(C:C,"e3")</f>
        <v>0</v>
      </c>
      <c r="N10" s="55" t="s">
        <v>50</v>
      </c>
      <c r="O10" s="55">
        <f>countif(C:C,"e4")</f>
        <v>0</v>
      </c>
      <c r="P10" s="55">
        <f t="shared" si="1"/>
        <v>0</v>
      </c>
    </row>
    <row r="11" ht="30.0" customHeight="1">
      <c r="A11" s="45" t="s">
        <v>116</v>
      </c>
      <c r="B11" s="50" t="s">
        <v>117</v>
      </c>
      <c r="C11" s="47" t="s">
        <v>76</v>
      </c>
      <c r="D11" s="52" t="s">
        <v>11</v>
      </c>
      <c r="E11" s="52" t="s">
        <v>11</v>
      </c>
      <c r="F11" s="52" t="s">
        <v>11</v>
      </c>
      <c r="G11" s="52" t="s">
        <v>11</v>
      </c>
      <c r="H11" s="56" t="s">
        <v>53</v>
      </c>
      <c r="I11" s="18">
        <f>countif(C:C,"f1")</f>
        <v>0</v>
      </c>
      <c r="J11" s="55" t="s">
        <v>54</v>
      </c>
      <c r="K11" s="55">
        <f>countif(C:C,"f2")</f>
        <v>0</v>
      </c>
      <c r="L11" s="55" t="s">
        <v>55</v>
      </c>
      <c r="M11" s="55">
        <f>countif(C:C,"f3")</f>
        <v>0</v>
      </c>
      <c r="N11" s="55" t="s">
        <v>56</v>
      </c>
      <c r="O11" s="55">
        <f>countif(C:C,"f4")</f>
        <v>0</v>
      </c>
      <c r="P11" s="55">
        <f t="shared" si="1"/>
        <v>0</v>
      </c>
    </row>
    <row r="12" ht="15.75" customHeight="1">
      <c r="A12" s="58"/>
      <c r="B12" s="59" t="s">
        <v>118</v>
      </c>
      <c r="C12" s="47" t="s">
        <v>33</v>
      </c>
      <c r="D12" s="47" t="s">
        <v>77</v>
      </c>
      <c r="E12" s="52" t="s">
        <v>11</v>
      </c>
      <c r="F12" s="52" t="s">
        <v>11</v>
      </c>
      <c r="G12" s="52" t="s">
        <v>11</v>
      </c>
      <c r="H12" s="56" t="s">
        <v>59</v>
      </c>
      <c r="I12" s="55">
        <f>countif(C:C,"g1")</f>
        <v>0</v>
      </c>
      <c r="J12" s="55" t="s">
        <v>60</v>
      </c>
      <c r="K12" s="55">
        <f>countif(C:C,"g2")</f>
        <v>0</v>
      </c>
      <c r="L12" s="55" t="s">
        <v>61</v>
      </c>
      <c r="M12" s="55">
        <f>countif(C:C,"g3")</f>
        <v>0</v>
      </c>
      <c r="N12" s="55" t="s">
        <v>62</v>
      </c>
      <c r="O12" s="55">
        <f>countif(C:C,"g4")</f>
        <v>0</v>
      </c>
      <c r="P12" s="55">
        <f t="shared" si="1"/>
        <v>0</v>
      </c>
    </row>
    <row r="13" ht="15.75" customHeight="1">
      <c r="A13" s="60"/>
      <c r="B13" s="61"/>
      <c r="C13" s="62"/>
      <c r="D13" s="62"/>
      <c r="E13" s="62"/>
      <c r="F13" s="62"/>
      <c r="G13" s="62"/>
      <c r="H13" s="56" t="s">
        <v>64</v>
      </c>
      <c r="I13" s="55">
        <f>countif(C:C,"h1")</f>
        <v>1</v>
      </c>
      <c r="J13" s="55" t="s">
        <v>65</v>
      </c>
      <c r="K13" s="55">
        <f>countif(C:C,"h2")</f>
        <v>1</v>
      </c>
      <c r="L13" s="55" t="s">
        <v>66</v>
      </c>
      <c r="M13" s="55">
        <f>countif(C:C,"h3")</f>
        <v>1</v>
      </c>
      <c r="N13" s="55" t="s">
        <v>67</v>
      </c>
      <c r="O13" s="55">
        <f>countif(C:C,"h4")</f>
        <v>0</v>
      </c>
      <c r="P13" s="55">
        <f t="shared" si="1"/>
        <v>3</v>
      </c>
    </row>
    <row r="14" ht="15.75" customHeight="1">
      <c r="A14" s="60"/>
      <c r="B14" s="61"/>
      <c r="C14" s="62"/>
      <c r="D14" s="62"/>
      <c r="E14" s="62"/>
      <c r="F14" s="62"/>
      <c r="G14" s="62"/>
      <c r="H14" s="56" t="s">
        <v>70</v>
      </c>
      <c r="I14" s="55">
        <f>countif(C:C,"i1")</f>
        <v>0</v>
      </c>
      <c r="J14" s="55" t="s">
        <v>71</v>
      </c>
      <c r="K14" s="55">
        <f>countif(C:C,"i2")</f>
        <v>0</v>
      </c>
      <c r="L14" s="55" t="s">
        <v>72</v>
      </c>
      <c r="M14" s="55">
        <f>countif(C:C,"i3")</f>
        <v>0</v>
      </c>
      <c r="N14" s="55" t="s">
        <v>73</v>
      </c>
      <c r="O14" s="55">
        <f>countif(C:C,"i4")</f>
        <v>0</v>
      </c>
      <c r="P14" s="55">
        <f t="shared" si="1"/>
        <v>0</v>
      </c>
    </row>
    <row r="15" ht="15.75" customHeight="1">
      <c r="A15" s="60"/>
      <c r="B15" s="61"/>
      <c r="C15" s="62"/>
      <c r="D15" s="62"/>
      <c r="E15" s="62"/>
      <c r="F15" s="62"/>
      <c r="G15" s="62"/>
      <c r="H15" s="56" t="s">
        <v>78</v>
      </c>
      <c r="I15" s="55">
        <f>countif(C:C,"j1")</f>
        <v>0</v>
      </c>
      <c r="J15" s="55" t="s">
        <v>79</v>
      </c>
      <c r="K15" s="55">
        <f>countif(C:C,"j2")</f>
        <v>0</v>
      </c>
      <c r="L15" s="55" t="s">
        <v>80</v>
      </c>
      <c r="M15" s="55">
        <f>countif(C:C,"j3")</f>
        <v>0</v>
      </c>
      <c r="N15" s="55" t="s">
        <v>81</v>
      </c>
      <c r="O15" s="55">
        <f>countif(C:C,"j4")</f>
        <v>0</v>
      </c>
      <c r="P15" s="55">
        <f t="shared" si="1"/>
        <v>0</v>
      </c>
    </row>
    <row r="16" ht="15.75" customHeight="1">
      <c r="A16" s="60"/>
      <c r="B16" s="61"/>
      <c r="C16" s="62"/>
      <c r="D16" s="62"/>
      <c r="E16" s="62"/>
      <c r="F16" s="62"/>
      <c r="G16" s="62"/>
      <c r="H16" s="63" t="s">
        <v>84</v>
      </c>
      <c r="I16" s="20"/>
      <c r="J16" s="20"/>
      <c r="K16" s="20"/>
      <c r="L16" s="20"/>
      <c r="M16" s="20"/>
      <c r="N16" s="20"/>
      <c r="O16" s="21"/>
      <c r="P16" s="55">
        <f t="shared" si="1"/>
        <v>0</v>
      </c>
    </row>
    <row r="17" ht="15.75" customHeight="1">
      <c r="A17" s="60"/>
      <c r="B17" s="61"/>
      <c r="C17" s="62"/>
      <c r="D17" s="62"/>
      <c r="E17" s="62"/>
      <c r="F17" s="62"/>
      <c r="G17" s="62"/>
      <c r="H17" s="64" t="s">
        <v>88</v>
      </c>
      <c r="I17" s="20"/>
      <c r="J17" s="20"/>
      <c r="K17" s="20"/>
      <c r="L17" s="20"/>
      <c r="M17" s="20"/>
      <c r="N17" s="20"/>
      <c r="O17" s="21"/>
      <c r="P17" s="55">
        <f>sum(P6:P16)</f>
        <v>9</v>
      </c>
    </row>
    <row r="18" ht="15.75" customHeight="1">
      <c r="A18" s="60"/>
      <c r="B18" s="61"/>
      <c r="C18" s="62"/>
      <c r="D18" s="62"/>
      <c r="E18" s="62"/>
      <c r="F18" s="62"/>
      <c r="G18" s="62"/>
      <c r="H18" s="65"/>
      <c r="I18" s="66" t="s">
        <v>91</v>
      </c>
      <c r="J18" s="67" t="s">
        <v>92</v>
      </c>
      <c r="K18" s="68"/>
      <c r="L18" s="69"/>
      <c r="M18" s="69"/>
      <c r="N18" s="69"/>
      <c r="O18" s="69"/>
      <c r="P18" s="70"/>
    </row>
    <row r="19" ht="15.75" customHeight="1">
      <c r="A19" s="60"/>
      <c r="B19" s="61"/>
      <c r="C19" s="62"/>
      <c r="D19" s="62"/>
      <c r="E19" s="62"/>
      <c r="F19" s="62"/>
      <c r="G19" s="62"/>
      <c r="H19" s="66" t="s">
        <v>4</v>
      </c>
      <c r="I19" s="66">
        <f>countif(D:D,"o")</f>
        <v>1</v>
      </c>
      <c r="J19" s="66">
        <f>countif(D:D,"x")</f>
        <v>9</v>
      </c>
      <c r="K19" s="68"/>
      <c r="L19" s="69"/>
      <c r="M19" s="69"/>
      <c r="N19" s="69"/>
      <c r="O19" s="69"/>
      <c r="P19" s="36"/>
    </row>
    <row r="20" ht="15.75" customHeight="1">
      <c r="A20" s="34"/>
      <c r="B20" s="35"/>
      <c r="C20" s="36"/>
      <c r="D20" s="37"/>
      <c r="E20" s="36"/>
      <c r="F20" s="36"/>
      <c r="G20" s="37"/>
      <c r="H20" s="66" t="s">
        <v>5</v>
      </c>
      <c r="I20" s="66">
        <f>countif(E:E,"o")</f>
        <v>1</v>
      </c>
      <c r="J20" s="66">
        <f>countif(E:E,"x")</f>
        <v>9</v>
      </c>
      <c r="K20" s="37"/>
      <c r="L20" s="37"/>
      <c r="M20" s="37"/>
      <c r="N20" s="37"/>
      <c r="O20" s="37"/>
      <c r="P20" s="37"/>
    </row>
    <row r="21" ht="15.75" customHeight="1">
      <c r="A21" s="34"/>
      <c r="B21" s="35"/>
      <c r="C21" s="36"/>
      <c r="D21" s="37"/>
      <c r="E21" s="36"/>
      <c r="F21" s="36"/>
      <c r="G21" s="37"/>
      <c r="H21" s="66" t="s">
        <v>6</v>
      </c>
      <c r="I21" s="66">
        <f>countif(F:F,"o")</f>
        <v>0</v>
      </c>
      <c r="J21" s="66">
        <f>countif(F:F,"x")</f>
        <v>10</v>
      </c>
      <c r="K21" s="37"/>
      <c r="L21" s="37"/>
      <c r="M21" s="37"/>
      <c r="N21" s="37"/>
      <c r="O21" s="37"/>
      <c r="P21" s="37"/>
    </row>
    <row r="22" ht="15.75" customHeight="1">
      <c r="A22" s="34"/>
      <c r="B22" s="35"/>
      <c r="C22" s="36"/>
      <c r="D22" s="37"/>
      <c r="E22" s="36"/>
      <c r="F22" s="37"/>
      <c r="G22" s="37"/>
      <c r="H22" s="71" t="s">
        <v>7</v>
      </c>
      <c r="I22" s="66">
        <f>countif(G:G,"o")</f>
        <v>0</v>
      </c>
      <c r="J22" s="66">
        <f>countif(G:G,"x")</f>
        <v>10</v>
      </c>
      <c r="K22" s="37"/>
      <c r="L22" s="37"/>
      <c r="M22" s="37"/>
      <c r="N22" s="37"/>
      <c r="O22" s="37"/>
      <c r="P22" s="37"/>
    </row>
    <row r="23" ht="15.75" customHeight="1">
      <c r="A23" s="34"/>
      <c r="B23" s="35"/>
      <c r="C23" s="3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</row>
    <row r="24" ht="15.75" customHeight="1">
      <c r="A24" s="34"/>
      <c r="B24" s="35"/>
      <c r="C24" s="3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</row>
    <row r="25" ht="15.75" customHeight="1">
      <c r="A25" s="34"/>
      <c r="B25" s="38"/>
      <c r="C25" s="3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</row>
    <row r="26" ht="15.75" customHeight="1">
      <c r="A26" s="34"/>
      <c r="B26" s="35"/>
      <c r="C26" s="3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</row>
    <row r="27" ht="15.75" customHeight="1">
      <c r="A27" s="34"/>
      <c r="C27" s="3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G1"/>
    <mergeCell ref="A3:A7"/>
    <mergeCell ref="A8:A10"/>
    <mergeCell ref="A11:A12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67.14"/>
    <col customWidth="1" min="3" max="3" width="19.71"/>
    <col customWidth="1" min="4" max="6" width="8.71"/>
    <col customWidth="1" min="7" max="7" width="14.43"/>
    <col customWidth="1" min="8" max="8" width="17.29"/>
    <col customWidth="1" min="9" max="9" width="8.71"/>
    <col customWidth="1" min="10" max="10" width="15.14"/>
    <col customWidth="1" min="11" max="11" width="8.71"/>
    <col customWidth="1" min="12" max="12" width="20.0"/>
    <col customWidth="1" min="13" max="13" width="8.71"/>
    <col customWidth="1" min="14" max="14" width="16.57"/>
    <col customWidth="1" min="15" max="16" width="8.71"/>
  </cols>
  <sheetData>
    <row r="1" ht="15.75" customHeight="1">
      <c r="A1" s="40" t="s">
        <v>119</v>
      </c>
      <c r="B1" s="2"/>
      <c r="C1" s="2"/>
      <c r="D1" s="2"/>
      <c r="E1" s="2"/>
      <c r="F1" s="2"/>
      <c r="G1" s="3"/>
      <c r="H1" s="37"/>
      <c r="I1" s="37"/>
      <c r="J1" s="37"/>
      <c r="K1" s="37"/>
      <c r="L1" s="37"/>
      <c r="M1" s="37"/>
      <c r="N1" s="37"/>
      <c r="O1" s="37"/>
      <c r="P1" s="37"/>
    </row>
    <row r="2" ht="15.75" customHeight="1">
      <c r="A2" s="72" t="s">
        <v>1</v>
      </c>
      <c r="B2" s="73" t="s">
        <v>2</v>
      </c>
      <c r="C2" s="74" t="s">
        <v>3</v>
      </c>
      <c r="D2" s="44" t="s">
        <v>4</v>
      </c>
      <c r="E2" s="44" t="s">
        <v>5</v>
      </c>
      <c r="F2" s="44" t="s">
        <v>6</v>
      </c>
      <c r="G2" s="75" t="s">
        <v>7</v>
      </c>
      <c r="H2" s="37"/>
      <c r="I2" s="37"/>
      <c r="J2" s="37"/>
      <c r="K2" s="37"/>
      <c r="L2" s="37"/>
      <c r="M2" s="37"/>
      <c r="N2" s="37"/>
      <c r="O2" s="37"/>
      <c r="P2" s="37"/>
    </row>
    <row r="3" ht="15.75" customHeight="1">
      <c r="A3" s="76"/>
      <c r="B3" s="46" t="s">
        <v>120</v>
      </c>
      <c r="C3" s="77" t="s">
        <v>69</v>
      </c>
      <c r="D3" s="66" t="s">
        <v>11</v>
      </c>
      <c r="E3" s="66" t="s">
        <v>11</v>
      </c>
      <c r="F3" s="66" t="s">
        <v>11</v>
      </c>
      <c r="G3" s="78" t="s">
        <v>11</v>
      </c>
      <c r="H3" s="37"/>
      <c r="I3" s="37"/>
      <c r="J3" s="37"/>
      <c r="K3" s="37"/>
      <c r="L3" s="37"/>
      <c r="M3" s="37"/>
      <c r="N3" s="37"/>
      <c r="O3" s="37"/>
      <c r="P3" s="37"/>
    </row>
    <row r="4" ht="15.75" customHeight="1">
      <c r="A4" s="76"/>
      <c r="B4" s="50" t="s">
        <v>121</v>
      </c>
      <c r="C4" s="77" t="s">
        <v>105</v>
      </c>
      <c r="D4" s="66" t="s">
        <v>11</v>
      </c>
      <c r="E4" s="66" t="s">
        <v>11</v>
      </c>
      <c r="F4" s="66" t="s">
        <v>11</v>
      </c>
      <c r="G4" s="78" t="s">
        <v>11</v>
      </c>
      <c r="H4" s="51"/>
      <c r="I4" s="51"/>
      <c r="J4" s="51"/>
      <c r="K4" s="51"/>
      <c r="L4" s="51"/>
      <c r="M4" s="51"/>
      <c r="N4" s="51"/>
      <c r="O4" s="51"/>
      <c r="P4" s="51"/>
    </row>
    <row r="5" ht="15.75" customHeight="1">
      <c r="A5" s="76"/>
      <c r="B5" s="50" t="s">
        <v>122</v>
      </c>
      <c r="C5" s="77" t="s">
        <v>58</v>
      </c>
      <c r="D5" s="79" t="s">
        <v>11</v>
      </c>
      <c r="E5" s="79" t="s">
        <v>11</v>
      </c>
      <c r="F5" s="79" t="s">
        <v>11</v>
      </c>
      <c r="G5" s="80" t="s">
        <v>11</v>
      </c>
      <c r="H5" s="54" t="s">
        <v>15</v>
      </c>
      <c r="I5" s="54" t="s">
        <v>16</v>
      </c>
      <c r="J5" s="54" t="s">
        <v>17</v>
      </c>
      <c r="K5" s="54" t="s">
        <v>16</v>
      </c>
      <c r="L5" s="54" t="s">
        <v>18</v>
      </c>
      <c r="M5" s="54" t="s">
        <v>16</v>
      </c>
      <c r="N5" s="54" t="s">
        <v>19</v>
      </c>
      <c r="O5" s="54" t="s">
        <v>16</v>
      </c>
      <c r="P5" s="55" t="s">
        <v>20</v>
      </c>
    </row>
    <row r="6" ht="15.75" customHeight="1">
      <c r="A6" s="76"/>
      <c r="B6" s="50" t="s">
        <v>123</v>
      </c>
      <c r="C6" s="77" t="s">
        <v>58</v>
      </c>
      <c r="D6" s="79" t="s">
        <v>11</v>
      </c>
      <c r="E6" s="79" t="s">
        <v>11</v>
      </c>
      <c r="F6" s="79" t="s">
        <v>11</v>
      </c>
      <c r="G6" s="80" t="s">
        <v>11</v>
      </c>
      <c r="H6" s="55" t="s">
        <v>22</v>
      </c>
      <c r="I6" s="55">
        <f>countif(C:C,"a1")</f>
        <v>0</v>
      </c>
      <c r="J6" s="55" t="s">
        <v>23</v>
      </c>
      <c r="K6" s="18">
        <f>countif(C:C,"a2")</f>
        <v>2</v>
      </c>
      <c r="L6" s="55" t="s">
        <v>24</v>
      </c>
      <c r="M6" s="55">
        <f>countif(C:C,"a3")</f>
        <v>1</v>
      </c>
      <c r="N6" s="55" t="s">
        <v>25</v>
      </c>
      <c r="O6" s="55">
        <f>countif(C:C,"a4")</f>
        <v>0</v>
      </c>
      <c r="P6" s="55">
        <f t="shared" ref="P6:P16" si="1">sum(I6,K6,M6,O6)</f>
        <v>3</v>
      </c>
    </row>
    <row r="7" ht="15.75" customHeight="1">
      <c r="A7" s="76"/>
      <c r="B7" s="50" t="s">
        <v>124</v>
      </c>
      <c r="C7" s="77" t="s">
        <v>125</v>
      </c>
      <c r="D7" s="79" t="s">
        <v>11</v>
      </c>
      <c r="E7" s="79" t="s">
        <v>11</v>
      </c>
      <c r="F7" s="79" t="s">
        <v>11</v>
      </c>
      <c r="G7" s="80" t="s">
        <v>11</v>
      </c>
      <c r="H7" s="55" t="s">
        <v>28</v>
      </c>
      <c r="I7" s="55">
        <f>countif(C:C,"b1")</f>
        <v>0</v>
      </c>
      <c r="J7" s="55" t="s">
        <v>29</v>
      </c>
      <c r="K7" s="55">
        <f>countif(C:C,"b2")</f>
        <v>2</v>
      </c>
      <c r="L7" s="55" t="s">
        <v>30</v>
      </c>
      <c r="M7" s="55">
        <f>countif(C:C,"b3")</f>
        <v>1</v>
      </c>
      <c r="N7" s="55" t="s">
        <v>31</v>
      </c>
      <c r="O7" s="55">
        <f>countif(C:C,"b4")</f>
        <v>0</v>
      </c>
      <c r="P7" s="55">
        <f t="shared" si="1"/>
        <v>3</v>
      </c>
    </row>
    <row r="8" ht="15.75" customHeight="1">
      <c r="A8" s="76"/>
      <c r="B8" s="50" t="s">
        <v>126</v>
      </c>
      <c r="C8" s="77" t="s">
        <v>69</v>
      </c>
      <c r="D8" s="79" t="s">
        <v>11</v>
      </c>
      <c r="E8" s="79" t="s">
        <v>11</v>
      </c>
      <c r="F8" s="79" t="s">
        <v>11</v>
      </c>
      <c r="G8" s="80" t="s">
        <v>11</v>
      </c>
      <c r="H8" s="55" t="s">
        <v>34</v>
      </c>
      <c r="I8" s="55">
        <f>countif(C:C,"c1")</f>
        <v>0</v>
      </c>
      <c r="J8" s="55" t="s">
        <v>35</v>
      </c>
      <c r="K8" s="55">
        <v>0.0</v>
      </c>
      <c r="L8" s="55" t="s">
        <v>36</v>
      </c>
      <c r="M8" s="55">
        <f>countif(C:C,"c3")</f>
        <v>0</v>
      </c>
      <c r="N8" s="55" t="s">
        <v>37</v>
      </c>
      <c r="O8" s="55">
        <f>countif(C:C,"c4")</f>
        <v>0</v>
      </c>
      <c r="P8" s="55">
        <f t="shared" si="1"/>
        <v>0</v>
      </c>
    </row>
    <row r="9" ht="15.75" customHeight="1">
      <c r="A9" s="76"/>
      <c r="B9" s="50" t="s">
        <v>127</v>
      </c>
      <c r="C9" s="77" t="s">
        <v>128</v>
      </c>
      <c r="D9" s="79" t="s">
        <v>11</v>
      </c>
      <c r="E9" s="79" t="s">
        <v>11</v>
      </c>
      <c r="F9" s="79" t="s">
        <v>11</v>
      </c>
      <c r="G9" s="80" t="s">
        <v>11</v>
      </c>
      <c r="H9" s="55" t="s">
        <v>41</v>
      </c>
      <c r="I9" s="18">
        <f>countif(C:C,"d1")</f>
        <v>0</v>
      </c>
      <c r="J9" s="55" t="s">
        <v>42</v>
      </c>
      <c r="K9" s="55">
        <f>countif(C:C,"d2")</f>
        <v>0</v>
      </c>
      <c r="L9" s="55" t="s">
        <v>43</v>
      </c>
      <c r="M9" s="55">
        <f>countif(C:C,"d3")</f>
        <v>0</v>
      </c>
      <c r="N9" s="55" t="s">
        <v>44</v>
      </c>
      <c r="O9" s="55">
        <f>countif(C:C,"d4")</f>
        <v>0</v>
      </c>
      <c r="P9" s="55">
        <f t="shared" si="1"/>
        <v>0</v>
      </c>
    </row>
    <row r="10" ht="15.75" customHeight="1">
      <c r="A10" s="76"/>
      <c r="B10" s="50" t="s">
        <v>129</v>
      </c>
      <c r="C10" s="77" t="s">
        <v>128</v>
      </c>
      <c r="D10" s="79" t="s">
        <v>11</v>
      </c>
      <c r="E10" s="79" t="s">
        <v>11</v>
      </c>
      <c r="F10" s="79" t="s">
        <v>11</v>
      </c>
      <c r="G10" s="80" t="s">
        <v>11</v>
      </c>
      <c r="H10" s="55" t="s">
        <v>47</v>
      </c>
      <c r="I10" s="55">
        <f>countif(C:C,"e1")</f>
        <v>0</v>
      </c>
      <c r="J10" s="55" t="s">
        <v>48</v>
      </c>
      <c r="K10" s="55">
        <f>countif(C:C,"e2")</f>
        <v>0</v>
      </c>
      <c r="L10" s="55" t="s">
        <v>49</v>
      </c>
      <c r="M10" s="55">
        <f>countif(C:C,"e3")</f>
        <v>0</v>
      </c>
      <c r="N10" s="55" t="s">
        <v>50</v>
      </c>
      <c r="O10" s="55">
        <f>countif(C:C,"e4")</f>
        <v>0</v>
      </c>
      <c r="P10" s="55">
        <f t="shared" si="1"/>
        <v>0</v>
      </c>
    </row>
    <row r="11" ht="15.75" customHeight="1">
      <c r="A11" s="76"/>
      <c r="B11" s="50" t="s">
        <v>130</v>
      </c>
      <c r="C11" s="77" t="s">
        <v>131</v>
      </c>
      <c r="D11" s="79" t="s">
        <v>11</v>
      </c>
      <c r="E11" s="79" t="s">
        <v>11</v>
      </c>
      <c r="F11" s="79" t="s">
        <v>11</v>
      </c>
      <c r="G11" s="80" t="s">
        <v>11</v>
      </c>
      <c r="H11" s="55" t="s">
        <v>53</v>
      </c>
      <c r="I11" s="18">
        <f>countif(C:C,"f1")</f>
        <v>0</v>
      </c>
      <c r="J11" s="55" t="s">
        <v>54</v>
      </c>
      <c r="K11" s="55">
        <f>countif(C:C,"f2")</f>
        <v>0</v>
      </c>
      <c r="L11" s="55" t="s">
        <v>55</v>
      </c>
      <c r="M11" s="55">
        <f>countif(C:C,"f3")</f>
        <v>2</v>
      </c>
      <c r="N11" s="55" t="s">
        <v>56</v>
      </c>
      <c r="O11" s="55">
        <f>countif(C:C,"f4")</f>
        <v>0</v>
      </c>
      <c r="P11" s="55">
        <f t="shared" si="1"/>
        <v>2</v>
      </c>
    </row>
    <row r="12" ht="15.75" customHeight="1">
      <c r="A12" s="76"/>
      <c r="B12" s="50" t="s">
        <v>132</v>
      </c>
      <c r="C12" s="77" t="s">
        <v>108</v>
      </c>
      <c r="D12" s="79" t="s">
        <v>11</v>
      </c>
      <c r="E12" s="79" t="s">
        <v>11</v>
      </c>
      <c r="F12" s="79" t="s">
        <v>11</v>
      </c>
      <c r="G12" s="80" t="s">
        <v>11</v>
      </c>
      <c r="H12" s="55" t="s">
        <v>59</v>
      </c>
      <c r="I12" s="55">
        <f>countif(C:C,"g1")</f>
        <v>0</v>
      </c>
      <c r="J12" s="55" t="s">
        <v>60</v>
      </c>
      <c r="K12" s="55">
        <f>countif(C:C,"g2")</f>
        <v>0</v>
      </c>
      <c r="L12" s="55" t="s">
        <v>61</v>
      </c>
      <c r="M12" s="55">
        <f>countif(C:C,"g3")</f>
        <v>1</v>
      </c>
      <c r="N12" s="55" t="s">
        <v>62</v>
      </c>
      <c r="O12" s="55">
        <f>countif(C:C,"g4")</f>
        <v>0</v>
      </c>
      <c r="P12" s="55">
        <f t="shared" si="1"/>
        <v>1</v>
      </c>
    </row>
    <row r="13" ht="15.75" customHeight="1">
      <c r="A13" s="76"/>
      <c r="B13" s="50" t="s">
        <v>133</v>
      </c>
      <c r="C13" s="77" t="s">
        <v>40</v>
      </c>
      <c r="D13" s="79" t="s">
        <v>11</v>
      </c>
      <c r="E13" s="79" t="s">
        <v>11</v>
      </c>
      <c r="F13" s="79" t="s">
        <v>11</v>
      </c>
      <c r="G13" s="80" t="s">
        <v>11</v>
      </c>
      <c r="H13" s="55" t="s">
        <v>64</v>
      </c>
      <c r="I13" s="55">
        <f>countif(C:C,"h1")</f>
        <v>0</v>
      </c>
      <c r="J13" s="55" t="s">
        <v>65</v>
      </c>
      <c r="K13" s="55">
        <f>countif(C:C,"h2")</f>
        <v>0</v>
      </c>
      <c r="L13" s="55" t="s">
        <v>66</v>
      </c>
      <c r="M13" s="55">
        <f>countif(C:C,"h3")</f>
        <v>1</v>
      </c>
      <c r="N13" s="55" t="s">
        <v>67</v>
      </c>
      <c r="O13" s="55">
        <f>countif(C:C,"h4")</f>
        <v>0</v>
      </c>
      <c r="P13" s="55">
        <f t="shared" si="1"/>
        <v>1</v>
      </c>
    </row>
    <row r="14" ht="15.75" customHeight="1">
      <c r="A14" s="76"/>
      <c r="B14" s="50" t="s">
        <v>134</v>
      </c>
      <c r="C14" s="77" t="s">
        <v>87</v>
      </c>
      <c r="D14" s="66" t="s">
        <v>11</v>
      </c>
      <c r="E14" s="66" t="s">
        <v>11</v>
      </c>
      <c r="F14" s="66" t="s">
        <v>11</v>
      </c>
      <c r="G14" s="80" t="s">
        <v>11</v>
      </c>
      <c r="H14" s="55" t="s">
        <v>70</v>
      </c>
      <c r="I14" s="55">
        <f>countif(C:C,"i1")</f>
        <v>0</v>
      </c>
      <c r="J14" s="55" t="s">
        <v>71</v>
      </c>
      <c r="K14" s="55">
        <f>countif(C:C,"i2")</f>
        <v>0</v>
      </c>
      <c r="L14" s="55" t="s">
        <v>72</v>
      </c>
      <c r="M14" s="55">
        <f>countif(C:C,"i3")</f>
        <v>2</v>
      </c>
      <c r="N14" s="55" t="s">
        <v>73</v>
      </c>
      <c r="O14" s="55">
        <f>countif(C:C,"i4")</f>
        <v>0</v>
      </c>
      <c r="P14" s="55">
        <f t="shared" si="1"/>
        <v>2</v>
      </c>
    </row>
    <row r="15" ht="15.75" customHeight="1">
      <c r="A15" s="76"/>
      <c r="B15" s="50" t="s">
        <v>135</v>
      </c>
      <c r="C15" s="77" t="s">
        <v>105</v>
      </c>
      <c r="D15" s="66" t="s">
        <v>11</v>
      </c>
      <c r="E15" s="66" t="s">
        <v>11</v>
      </c>
      <c r="F15" s="66" t="s">
        <v>11</v>
      </c>
      <c r="G15" s="80" t="s">
        <v>11</v>
      </c>
      <c r="H15" s="55" t="s">
        <v>78</v>
      </c>
      <c r="I15" s="55">
        <f>countif(C:C,"j1")</f>
        <v>0</v>
      </c>
      <c r="J15" s="55" t="s">
        <v>79</v>
      </c>
      <c r="K15" s="55">
        <f>countif(C:C,"j2")</f>
        <v>0</v>
      </c>
      <c r="L15" s="55" t="s">
        <v>80</v>
      </c>
      <c r="M15" s="55">
        <f>countif(C:C,"j3")</f>
        <v>1</v>
      </c>
      <c r="N15" s="55" t="s">
        <v>81</v>
      </c>
      <c r="O15" s="55">
        <f>countif(C:C,"j4")</f>
        <v>0</v>
      </c>
      <c r="P15" s="55">
        <f t="shared" si="1"/>
        <v>1</v>
      </c>
    </row>
    <row r="16" ht="15.75" customHeight="1">
      <c r="A16" s="81"/>
      <c r="B16" s="59" t="s">
        <v>136</v>
      </c>
      <c r="C16" s="77" t="s">
        <v>33</v>
      </c>
      <c r="D16" s="66" t="s">
        <v>11</v>
      </c>
      <c r="E16" s="66" t="s">
        <v>11</v>
      </c>
      <c r="F16" s="66" t="s">
        <v>11</v>
      </c>
      <c r="G16" s="80" t="s">
        <v>11</v>
      </c>
      <c r="H16" s="82" t="s">
        <v>84</v>
      </c>
      <c r="I16" s="20"/>
      <c r="J16" s="20"/>
      <c r="K16" s="20"/>
      <c r="L16" s="20"/>
      <c r="M16" s="20"/>
      <c r="N16" s="20"/>
      <c r="O16" s="21"/>
      <c r="P16" s="55">
        <f t="shared" si="1"/>
        <v>0</v>
      </c>
    </row>
    <row r="17" ht="15.75" customHeight="1">
      <c r="A17" s="60"/>
      <c r="B17" s="61"/>
      <c r="C17" s="36"/>
      <c r="D17" s="36"/>
      <c r="E17" s="36"/>
      <c r="F17" s="36"/>
      <c r="G17" s="36"/>
      <c r="H17" s="64" t="s">
        <v>88</v>
      </c>
      <c r="I17" s="20"/>
      <c r="J17" s="20"/>
      <c r="K17" s="20"/>
      <c r="L17" s="20"/>
      <c r="M17" s="20"/>
      <c r="N17" s="20"/>
      <c r="O17" s="21"/>
      <c r="P17" s="55">
        <f>sum(P6:P16)</f>
        <v>13</v>
      </c>
    </row>
    <row r="18" ht="15.75" customHeight="1">
      <c r="A18" s="60"/>
      <c r="B18" s="61"/>
      <c r="C18" s="36"/>
      <c r="D18" s="36"/>
      <c r="E18" s="36"/>
      <c r="F18" s="36"/>
      <c r="G18" s="36"/>
      <c r="H18" s="65"/>
      <c r="I18" s="66" t="s">
        <v>91</v>
      </c>
      <c r="J18" s="67" t="s">
        <v>92</v>
      </c>
      <c r="K18" s="68"/>
      <c r="L18" s="69"/>
      <c r="M18" s="69"/>
      <c r="N18" s="69"/>
      <c r="O18" s="69"/>
      <c r="P18" s="70"/>
    </row>
    <row r="19" ht="15.75" customHeight="1">
      <c r="A19" s="60"/>
      <c r="B19" s="61"/>
      <c r="C19" s="36"/>
      <c r="D19" s="36"/>
      <c r="E19" s="36"/>
      <c r="F19" s="36"/>
      <c r="G19" s="36"/>
      <c r="H19" s="66" t="s">
        <v>4</v>
      </c>
      <c r="I19" s="66">
        <f>countif(D:D,"o")</f>
        <v>0</v>
      </c>
      <c r="J19" s="66">
        <f>countif(D:D,"x")</f>
        <v>14</v>
      </c>
      <c r="K19" s="68"/>
      <c r="L19" s="69"/>
      <c r="M19" s="69"/>
      <c r="N19" s="69"/>
      <c r="O19" s="69"/>
      <c r="P19" s="36"/>
    </row>
    <row r="20" ht="15.75" customHeight="1">
      <c r="A20" s="34"/>
      <c r="B20" s="35"/>
      <c r="C20" s="36"/>
      <c r="D20" s="37"/>
      <c r="E20" s="36"/>
      <c r="F20" s="36"/>
      <c r="G20" s="37"/>
      <c r="H20" s="66" t="s">
        <v>5</v>
      </c>
      <c r="I20" s="66">
        <f>countif(E:E,"o")</f>
        <v>0</v>
      </c>
      <c r="J20" s="66">
        <f>countif(E:E,"x")</f>
        <v>14</v>
      </c>
      <c r="K20" s="37"/>
      <c r="L20" s="37"/>
      <c r="M20" s="37"/>
      <c r="N20" s="37"/>
      <c r="O20" s="37"/>
      <c r="P20" s="37"/>
    </row>
    <row r="21" ht="15.75" customHeight="1">
      <c r="A21" s="34"/>
      <c r="B21" s="35"/>
      <c r="C21" s="36"/>
      <c r="D21" s="37"/>
      <c r="E21" s="36"/>
      <c r="F21" s="36"/>
      <c r="G21" s="37"/>
      <c r="H21" s="66" t="s">
        <v>6</v>
      </c>
      <c r="I21" s="66">
        <f>countif(F:F,"o")</f>
        <v>0</v>
      </c>
      <c r="J21" s="66">
        <f>countif(F:F,"x")</f>
        <v>14</v>
      </c>
      <c r="K21" s="37"/>
      <c r="L21" s="37"/>
      <c r="M21" s="37"/>
      <c r="N21" s="37"/>
      <c r="O21" s="37"/>
      <c r="P21" s="37"/>
    </row>
    <row r="22" ht="15.75" customHeight="1">
      <c r="A22" s="34"/>
      <c r="B22" s="35"/>
      <c r="C22" s="36"/>
      <c r="D22" s="37"/>
      <c r="E22" s="36"/>
      <c r="F22" s="37"/>
      <c r="G22" s="37"/>
      <c r="H22" s="71" t="s">
        <v>7</v>
      </c>
      <c r="I22" s="66">
        <f>countif(G:G,"o")</f>
        <v>0</v>
      </c>
      <c r="J22" s="66">
        <f>countif(G:G,"x")</f>
        <v>14</v>
      </c>
      <c r="K22" s="37"/>
      <c r="L22" s="37"/>
      <c r="M22" s="37"/>
      <c r="N22" s="37"/>
      <c r="O22" s="37"/>
      <c r="P22" s="37"/>
    </row>
    <row r="23" ht="15.75" customHeight="1">
      <c r="A23" s="34"/>
      <c r="B23" s="35"/>
      <c r="C23" s="3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</row>
    <row r="24" ht="15.75" customHeight="1">
      <c r="A24" s="34"/>
      <c r="B24" s="35"/>
      <c r="C24" s="3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</row>
    <row r="25" ht="15.75" customHeight="1">
      <c r="A25" s="34"/>
      <c r="B25" s="83"/>
      <c r="C25" s="3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</row>
    <row r="26" ht="15.75" customHeight="1">
      <c r="A26" s="34"/>
      <c r="B26" s="83"/>
      <c r="C26" s="3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</row>
    <row r="27" ht="15.75" customHeight="1">
      <c r="A27" s="34"/>
      <c r="B27" s="84"/>
      <c r="C27" s="3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</row>
    <row r="28" ht="15.75" customHeight="1">
      <c r="B28" s="84"/>
    </row>
    <row r="29" ht="15.75" customHeight="1">
      <c r="B29" s="84"/>
    </row>
    <row r="30" ht="15.75" customHeight="1">
      <c r="B30" s="85"/>
    </row>
    <row r="31" ht="151.5" customHeight="1">
      <c r="B31" s="84"/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47.57"/>
    <col customWidth="1" min="3" max="3" width="31.71"/>
    <col customWidth="1" min="4" max="6" width="8.71"/>
    <col customWidth="1" min="7" max="7" width="14.43"/>
    <col customWidth="1" min="8" max="8" width="17.29"/>
    <col customWidth="1" min="9" max="9" width="8.71"/>
    <col customWidth="1" min="10" max="10" width="15.14"/>
    <col customWidth="1" min="11" max="16" width="8.71"/>
  </cols>
  <sheetData>
    <row r="1" ht="15.75" customHeight="1">
      <c r="A1" s="1" t="s">
        <v>137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 ht="15.75" customHeight="1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 ht="15.75" customHeight="1">
      <c r="A3" s="86"/>
      <c r="B3" s="87" t="s">
        <v>138</v>
      </c>
      <c r="C3" s="88" t="s">
        <v>105</v>
      </c>
      <c r="D3" s="89" t="s">
        <v>11</v>
      </c>
      <c r="E3" s="89" t="s">
        <v>11</v>
      </c>
      <c r="F3" s="89" t="s">
        <v>11</v>
      </c>
      <c r="G3" s="90" t="s">
        <v>11</v>
      </c>
      <c r="H3" s="4"/>
      <c r="I3" s="4"/>
      <c r="J3" s="4"/>
      <c r="K3" s="4"/>
      <c r="L3" s="4"/>
      <c r="M3" s="4"/>
      <c r="N3" s="4"/>
      <c r="O3" s="4"/>
      <c r="P3" s="4"/>
    </row>
    <row r="4" ht="15.75" customHeight="1">
      <c r="A4" s="91"/>
      <c r="B4" s="92" t="s">
        <v>139</v>
      </c>
      <c r="C4" s="93" t="s">
        <v>10</v>
      </c>
      <c r="D4" s="30" t="s">
        <v>11</v>
      </c>
      <c r="E4" s="30" t="s">
        <v>11</v>
      </c>
      <c r="F4" s="30" t="s">
        <v>11</v>
      </c>
      <c r="G4" s="94" t="s">
        <v>11</v>
      </c>
      <c r="H4" s="15"/>
      <c r="I4" s="15"/>
      <c r="J4" s="15"/>
      <c r="K4" s="15"/>
      <c r="L4" s="15"/>
      <c r="M4" s="15"/>
      <c r="N4" s="15"/>
      <c r="O4" s="15"/>
      <c r="P4" s="15"/>
    </row>
    <row r="5" ht="15.75" customHeight="1">
      <c r="A5" s="91"/>
      <c r="B5" s="92" t="s">
        <v>140</v>
      </c>
      <c r="C5" s="93" t="s">
        <v>40</v>
      </c>
      <c r="D5" s="30" t="s">
        <v>11</v>
      </c>
      <c r="E5" s="30" t="s">
        <v>11</v>
      </c>
      <c r="F5" s="30" t="s">
        <v>11</v>
      </c>
      <c r="G5" s="94" t="s">
        <v>11</v>
      </c>
      <c r="H5" s="16" t="s">
        <v>15</v>
      </c>
      <c r="I5" s="16" t="s">
        <v>16</v>
      </c>
      <c r="J5" s="16" t="s">
        <v>17</v>
      </c>
      <c r="K5" s="16" t="s">
        <v>16</v>
      </c>
      <c r="L5" s="16" t="s">
        <v>18</v>
      </c>
      <c r="M5" s="16" t="s">
        <v>16</v>
      </c>
      <c r="N5" s="16" t="s">
        <v>19</v>
      </c>
      <c r="O5" s="16" t="s">
        <v>16</v>
      </c>
      <c r="P5" s="17" t="s">
        <v>20</v>
      </c>
    </row>
    <row r="6" ht="15.75" customHeight="1">
      <c r="A6" s="91"/>
      <c r="B6" s="92" t="s">
        <v>141</v>
      </c>
      <c r="C6" s="93" t="s">
        <v>10</v>
      </c>
      <c r="D6" s="93" t="s">
        <v>11</v>
      </c>
      <c r="E6" s="30" t="s">
        <v>11</v>
      </c>
      <c r="F6" s="30" t="s">
        <v>11</v>
      </c>
      <c r="G6" s="94" t="s">
        <v>11</v>
      </c>
      <c r="H6" s="17" t="s">
        <v>22</v>
      </c>
      <c r="I6" s="17">
        <f>countif(C:C,"a1")</f>
        <v>0</v>
      </c>
      <c r="J6" s="17" t="s">
        <v>23</v>
      </c>
      <c r="K6" s="18">
        <f>countif(C:C,"a2")</f>
        <v>1</v>
      </c>
      <c r="L6" s="17" t="s">
        <v>24</v>
      </c>
      <c r="M6" s="17">
        <f>countif(C:C,"a3")</f>
        <v>3</v>
      </c>
      <c r="N6" s="17" t="s">
        <v>25</v>
      </c>
      <c r="O6" s="17">
        <f>countif(C:C,"a4")</f>
        <v>0</v>
      </c>
      <c r="P6" s="17">
        <f t="shared" ref="P6:P16" si="1">sum(I6,K6,M6,O6)</f>
        <v>4</v>
      </c>
    </row>
    <row r="7" ht="15.75" customHeight="1">
      <c r="A7" s="91"/>
      <c r="B7" s="92" t="s">
        <v>142</v>
      </c>
      <c r="C7" s="93" t="s">
        <v>33</v>
      </c>
      <c r="D7" s="30" t="s">
        <v>11</v>
      </c>
      <c r="E7" s="30" t="s">
        <v>11</v>
      </c>
      <c r="F7" s="30" t="s">
        <v>11</v>
      </c>
      <c r="G7" s="94" t="s">
        <v>11</v>
      </c>
      <c r="H7" s="17" t="s">
        <v>28</v>
      </c>
      <c r="I7" s="17">
        <f>countif(C:C,"b1")</f>
        <v>1</v>
      </c>
      <c r="J7" s="17" t="s">
        <v>29</v>
      </c>
      <c r="K7" s="17">
        <f>countif(C:C,"b2")</f>
        <v>0</v>
      </c>
      <c r="L7" s="17" t="s">
        <v>30</v>
      </c>
      <c r="M7" s="17">
        <f>countif(C:C,"b3")</f>
        <v>4</v>
      </c>
      <c r="N7" s="17" t="s">
        <v>31</v>
      </c>
      <c r="O7" s="17">
        <f>countif(C:C,"b4")</f>
        <v>0</v>
      </c>
      <c r="P7" s="17">
        <f t="shared" si="1"/>
        <v>5</v>
      </c>
    </row>
    <row r="8" ht="15.75" customHeight="1">
      <c r="A8" s="91"/>
      <c r="B8" s="92" t="s">
        <v>143</v>
      </c>
      <c r="C8" s="93" t="s">
        <v>33</v>
      </c>
      <c r="D8" s="30" t="s">
        <v>11</v>
      </c>
      <c r="E8" s="30" t="s">
        <v>11</v>
      </c>
      <c r="F8" s="30" t="s">
        <v>11</v>
      </c>
      <c r="G8" s="94" t="s">
        <v>11</v>
      </c>
      <c r="H8" s="17" t="s">
        <v>34</v>
      </c>
      <c r="I8" s="17">
        <f>countif(C:C,"c1")</f>
        <v>1</v>
      </c>
      <c r="J8" s="17" t="s">
        <v>35</v>
      </c>
      <c r="K8" s="17">
        <v>0.0</v>
      </c>
      <c r="L8" s="17" t="s">
        <v>36</v>
      </c>
      <c r="M8" s="17">
        <f>countif(C:C,"c3")</f>
        <v>3</v>
      </c>
      <c r="N8" s="17" t="s">
        <v>37</v>
      </c>
      <c r="O8" s="17">
        <f>countif(C:C,"c4")</f>
        <v>0</v>
      </c>
      <c r="P8" s="17">
        <f t="shared" si="1"/>
        <v>4</v>
      </c>
    </row>
    <row r="9" ht="15.75" customHeight="1">
      <c r="A9" s="91"/>
      <c r="B9" s="92" t="s">
        <v>144</v>
      </c>
      <c r="C9" s="93" t="s">
        <v>33</v>
      </c>
      <c r="D9" s="30" t="s">
        <v>11</v>
      </c>
      <c r="E9" s="30" t="s">
        <v>11</v>
      </c>
      <c r="F9" s="30" t="s">
        <v>11</v>
      </c>
      <c r="G9" s="94" t="s">
        <v>11</v>
      </c>
      <c r="H9" s="17" t="s">
        <v>41</v>
      </c>
      <c r="I9" s="18">
        <f>countif(C:C,"d1")</f>
        <v>0</v>
      </c>
      <c r="J9" s="17" t="s">
        <v>42</v>
      </c>
      <c r="K9" s="17">
        <f>countif(C:C,"d2")</f>
        <v>0</v>
      </c>
      <c r="L9" s="17" t="s">
        <v>43</v>
      </c>
      <c r="M9" s="17">
        <f>countif(C:C,"d3")</f>
        <v>0</v>
      </c>
      <c r="N9" s="17" t="s">
        <v>44</v>
      </c>
      <c r="O9" s="17">
        <f>countif(C:C,"d4")</f>
        <v>0</v>
      </c>
      <c r="P9" s="17">
        <f t="shared" si="1"/>
        <v>0</v>
      </c>
    </row>
    <row r="10" ht="15.75" customHeight="1">
      <c r="A10" s="91"/>
      <c r="B10" s="92" t="s">
        <v>145</v>
      </c>
      <c r="C10" s="93" t="s">
        <v>46</v>
      </c>
      <c r="D10" s="30" t="s">
        <v>11</v>
      </c>
      <c r="E10" s="30" t="s">
        <v>11</v>
      </c>
      <c r="F10" s="30" t="s">
        <v>11</v>
      </c>
      <c r="G10" s="94" t="s">
        <v>11</v>
      </c>
      <c r="H10" s="17" t="s">
        <v>47</v>
      </c>
      <c r="I10" s="17">
        <f>countif(C:C,"e1")</f>
        <v>0</v>
      </c>
      <c r="J10" s="17" t="s">
        <v>48</v>
      </c>
      <c r="K10" s="17">
        <f>countif(C:C,"e2")</f>
        <v>0</v>
      </c>
      <c r="L10" s="17" t="s">
        <v>49</v>
      </c>
      <c r="M10" s="17">
        <f>countif(C:C,"e3")</f>
        <v>1</v>
      </c>
      <c r="N10" s="17" t="s">
        <v>50</v>
      </c>
      <c r="O10" s="17">
        <f>countif(C:C,"e4")</f>
        <v>0</v>
      </c>
      <c r="P10" s="17">
        <f t="shared" si="1"/>
        <v>1</v>
      </c>
    </row>
    <row r="11" ht="15.75" customHeight="1">
      <c r="A11" s="91"/>
      <c r="B11" s="92" t="s">
        <v>146</v>
      </c>
      <c r="C11" s="93" t="s">
        <v>76</v>
      </c>
      <c r="D11" s="30" t="s">
        <v>11</v>
      </c>
      <c r="E11" s="30" t="s">
        <v>11</v>
      </c>
      <c r="F11" s="30" t="s">
        <v>11</v>
      </c>
      <c r="G11" s="94" t="s">
        <v>11</v>
      </c>
      <c r="H11" s="17" t="s">
        <v>53</v>
      </c>
      <c r="I11" s="18">
        <f>countif(C:C,"f1")</f>
        <v>2</v>
      </c>
      <c r="J11" s="17" t="s">
        <v>54</v>
      </c>
      <c r="K11" s="17">
        <f>countif(C:C,"f2")</f>
        <v>0</v>
      </c>
      <c r="L11" s="17" t="s">
        <v>55</v>
      </c>
      <c r="M11" s="17">
        <f>countif(C:C,"f3")</f>
        <v>0</v>
      </c>
      <c r="N11" s="17" t="s">
        <v>56</v>
      </c>
      <c r="O11" s="17">
        <f>countif(C:C,"f4")</f>
        <v>0</v>
      </c>
      <c r="P11" s="17">
        <f t="shared" si="1"/>
        <v>2</v>
      </c>
    </row>
    <row r="12" ht="15.75" customHeight="1">
      <c r="A12" s="91"/>
      <c r="B12" s="92" t="s">
        <v>147</v>
      </c>
      <c r="C12" s="93" t="s">
        <v>76</v>
      </c>
      <c r="D12" s="30" t="s">
        <v>11</v>
      </c>
      <c r="E12" s="30" t="s">
        <v>11</v>
      </c>
      <c r="F12" s="30" t="s">
        <v>11</v>
      </c>
      <c r="G12" s="94" t="s">
        <v>11</v>
      </c>
      <c r="H12" s="17" t="s">
        <v>59</v>
      </c>
      <c r="I12" s="17">
        <f>countif(C:C,"g1")</f>
        <v>0</v>
      </c>
      <c r="J12" s="17" t="s">
        <v>60</v>
      </c>
      <c r="K12" s="17">
        <f>countif(C:C,"g2")</f>
        <v>0</v>
      </c>
      <c r="L12" s="17" t="s">
        <v>61</v>
      </c>
      <c r="M12" s="17">
        <f>countif(C:C,"g3")</f>
        <v>0</v>
      </c>
      <c r="N12" s="17" t="s">
        <v>62</v>
      </c>
      <c r="O12" s="17">
        <f>countif(C:C,"g4")</f>
        <v>0</v>
      </c>
      <c r="P12" s="17">
        <f t="shared" si="1"/>
        <v>0</v>
      </c>
    </row>
    <row r="13" ht="15.75" customHeight="1">
      <c r="A13" s="91"/>
      <c r="B13" s="92" t="s">
        <v>148</v>
      </c>
      <c r="C13" s="93" t="s">
        <v>83</v>
      </c>
      <c r="D13" s="30" t="s">
        <v>11</v>
      </c>
      <c r="E13" s="30" t="s">
        <v>11</v>
      </c>
      <c r="F13" s="30" t="s">
        <v>11</v>
      </c>
      <c r="G13" s="94" t="s">
        <v>11</v>
      </c>
      <c r="H13" s="17" t="s">
        <v>64</v>
      </c>
      <c r="I13" s="17">
        <f>countif(C:C,"h1")</f>
        <v>0</v>
      </c>
      <c r="J13" s="17" t="s">
        <v>65</v>
      </c>
      <c r="K13" s="17">
        <f>countif(C:C,"h2")</f>
        <v>2</v>
      </c>
      <c r="L13" s="17" t="s">
        <v>66</v>
      </c>
      <c r="M13" s="17">
        <f>countif(C:C,"h3")</f>
        <v>1</v>
      </c>
      <c r="N13" s="17" t="s">
        <v>67</v>
      </c>
      <c r="O13" s="17">
        <f>countif(C:C,"h4")</f>
        <v>0</v>
      </c>
      <c r="P13" s="17">
        <f t="shared" si="1"/>
        <v>3</v>
      </c>
    </row>
    <row r="14" ht="15.75" customHeight="1">
      <c r="A14" s="91"/>
      <c r="B14" s="92" t="s">
        <v>149</v>
      </c>
      <c r="C14" s="93" t="s">
        <v>125</v>
      </c>
      <c r="D14" s="30" t="s">
        <v>11</v>
      </c>
      <c r="E14" s="30" t="s">
        <v>11</v>
      </c>
      <c r="F14" s="30" t="s">
        <v>11</v>
      </c>
      <c r="G14" s="94" t="s">
        <v>11</v>
      </c>
      <c r="H14" s="17" t="s">
        <v>70</v>
      </c>
      <c r="I14" s="17">
        <f>countif(C:C,"i1")</f>
        <v>0</v>
      </c>
      <c r="J14" s="17" t="s">
        <v>71</v>
      </c>
      <c r="K14" s="17">
        <f>countif(C:C,"i2")</f>
        <v>0</v>
      </c>
      <c r="L14" s="17" t="s">
        <v>72</v>
      </c>
      <c r="M14" s="17">
        <f>countif(C:C,"i3")</f>
        <v>0</v>
      </c>
      <c r="N14" s="17" t="s">
        <v>73</v>
      </c>
      <c r="O14" s="17">
        <f>countif(C:C,"i4")</f>
        <v>0</v>
      </c>
      <c r="P14" s="17">
        <f t="shared" si="1"/>
        <v>0</v>
      </c>
    </row>
    <row r="15" ht="15.75" customHeight="1">
      <c r="A15" s="91"/>
      <c r="B15" s="92" t="s">
        <v>150</v>
      </c>
      <c r="C15" s="93" t="s">
        <v>76</v>
      </c>
      <c r="D15" s="30" t="s">
        <v>11</v>
      </c>
      <c r="E15" s="30" t="s">
        <v>11</v>
      </c>
      <c r="F15" s="30" t="s">
        <v>11</v>
      </c>
      <c r="G15" s="94" t="s">
        <v>11</v>
      </c>
      <c r="H15" s="17" t="s">
        <v>78</v>
      </c>
      <c r="I15" s="17">
        <f>countif(C:C,"j1")</f>
        <v>0</v>
      </c>
      <c r="J15" s="17" t="s">
        <v>79</v>
      </c>
      <c r="K15" s="17">
        <f>countif(C:C,"j2")</f>
        <v>0</v>
      </c>
      <c r="L15" s="17" t="s">
        <v>80</v>
      </c>
      <c r="M15" s="17">
        <f>countif(C:C,"j3")</f>
        <v>1</v>
      </c>
      <c r="N15" s="17" t="s">
        <v>81</v>
      </c>
      <c r="O15" s="17">
        <f>countif(C:C,"j4")</f>
        <v>0</v>
      </c>
      <c r="P15" s="17">
        <f t="shared" si="1"/>
        <v>1</v>
      </c>
    </row>
    <row r="16" ht="15.75" customHeight="1">
      <c r="A16" s="91"/>
      <c r="B16" s="92" t="s">
        <v>151</v>
      </c>
      <c r="C16" s="93" t="s">
        <v>90</v>
      </c>
      <c r="D16" s="30" t="s">
        <v>11</v>
      </c>
      <c r="E16" s="30" t="s">
        <v>11</v>
      </c>
      <c r="F16" s="30" t="s">
        <v>11</v>
      </c>
      <c r="G16" s="94" t="s">
        <v>11</v>
      </c>
      <c r="H16" s="19" t="s">
        <v>84</v>
      </c>
      <c r="I16" s="20"/>
      <c r="J16" s="20"/>
      <c r="K16" s="20"/>
      <c r="L16" s="20"/>
      <c r="M16" s="20"/>
      <c r="N16" s="20"/>
      <c r="O16" s="21"/>
      <c r="P16" s="17">
        <f t="shared" si="1"/>
        <v>0</v>
      </c>
    </row>
    <row r="17" ht="15.75" customHeight="1">
      <c r="A17" s="91"/>
      <c r="B17" s="92" t="s">
        <v>152</v>
      </c>
      <c r="C17" s="93" t="s">
        <v>40</v>
      </c>
      <c r="D17" s="30" t="s">
        <v>11</v>
      </c>
      <c r="E17" s="30" t="s">
        <v>11</v>
      </c>
      <c r="F17" s="30" t="s">
        <v>11</v>
      </c>
      <c r="G17" s="94" t="s">
        <v>11</v>
      </c>
      <c r="H17" s="22" t="s">
        <v>88</v>
      </c>
      <c r="I17" s="20"/>
      <c r="J17" s="20"/>
      <c r="K17" s="20"/>
      <c r="L17" s="20"/>
      <c r="M17" s="20"/>
      <c r="N17" s="20"/>
      <c r="O17" s="21"/>
      <c r="P17" s="17">
        <f>sum(P6:P16)</f>
        <v>20</v>
      </c>
    </row>
    <row r="18" ht="15.75" customHeight="1">
      <c r="A18" s="91"/>
      <c r="B18" s="92" t="s">
        <v>153</v>
      </c>
      <c r="C18" s="93" t="s">
        <v>40</v>
      </c>
      <c r="D18" s="30" t="s">
        <v>11</v>
      </c>
      <c r="E18" s="30" t="s">
        <v>11</v>
      </c>
      <c r="F18" s="30" t="s">
        <v>11</v>
      </c>
      <c r="G18" s="94" t="s">
        <v>11</v>
      </c>
      <c r="H18" s="23"/>
      <c r="I18" s="24" t="s">
        <v>91</v>
      </c>
      <c r="J18" s="25" t="s">
        <v>92</v>
      </c>
      <c r="K18" s="26"/>
      <c r="L18" s="27"/>
      <c r="M18" s="27"/>
      <c r="N18" s="27"/>
      <c r="O18" s="27"/>
      <c r="P18" s="28"/>
    </row>
    <row r="19" ht="15.75" customHeight="1">
      <c r="A19" s="91"/>
      <c r="B19" s="92" t="s">
        <v>154</v>
      </c>
      <c r="C19" s="93" t="s">
        <v>40</v>
      </c>
      <c r="D19" s="93" t="s">
        <v>11</v>
      </c>
      <c r="E19" s="30" t="s">
        <v>11</v>
      </c>
      <c r="F19" s="30" t="s">
        <v>11</v>
      </c>
      <c r="G19" s="95" t="s">
        <v>11</v>
      </c>
      <c r="H19" s="29" t="s">
        <v>4</v>
      </c>
      <c r="I19" s="24">
        <f>countif(D:D,"o")</f>
        <v>0</v>
      </c>
      <c r="J19" s="24">
        <f>countif(D:D,"x")</f>
        <v>20</v>
      </c>
      <c r="K19" s="26"/>
      <c r="L19" s="27"/>
      <c r="M19" s="27"/>
      <c r="N19" s="27"/>
      <c r="O19" s="27"/>
      <c r="P19" s="30"/>
    </row>
    <row r="20" ht="15.75" customHeight="1">
      <c r="A20" s="96"/>
      <c r="B20" s="97" t="s">
        <v>155</v>
      </c>
      <c r="C20" s="93" t="s">
        <v>113</v>
      </c>
      <c r="D20" s="93" t="s">
        <v>11</v>
      </c>
      <c r="E20" s="30" t="s">
        <v>11</v>
      </c>
      <c r="F20" s="30" t="s">
        <v>11</v>
      </c>
      <c r="G20" s="95" t="s">
        <v>11</v>
      </c>
      <c r="H20" s="29" t="s">
        <v>5</v>
      </c>
      <c r="I20" s="24">
        <f>countif(E:E,"o")</f>
        <v>0</v>
      </c>
      <c r="J20" s="24">
        <f>countif(E:E,"x")</f>
        <v>20</v>
      </c>
      <c r="K20" s="4"/>
      <c r="L20" s="4"/>
      <c r="M20" s="4"/>
      <c r="N20" s="4"/>
      <c r="O20" s="4"/>
      <c r="P20" s="4"/>
    </row>
    <row r="21" ht="15.75" customHeight="1">
      <c r="A21" s="96"/>
      <c r="B21" s="97" t="s">
        <v>156</v>
      </c>
      <c r="C21" s="93" t="s">
        <v>108</v>
      </c>
      <c r="D21" s="93" t="s">
        <v>11</v>
      </c>
      <c r="E21" s="30" t="s">
        <v>11</v>
      </c>
      <c r="F21" s="30" t="s">
        <v>11</v>
      </c>
      <c r="G21" s="95" t="s">
        <v>11</v>
      </c>
      <c r="H21" s="29" t="s">
        <v>6</v>
      </c>
      <c r="I21" s="24">
        <f>countif(F:F,"o")</f>
        <v>0</v>
      </c>
      <c r="J21" s="24">
        <f>countif(F:F,"x")</f>
        <v>20</v>
      </c>
      <c r="K21" s="4"/>
      <c r="L21" s="4"/>
      <c r="M21" s="4"/>
      <c r="N21" s="4"/>
      <c r="O21" s="4"/>
      <c r="P21" s="4"/>
    </row>
    <row r="22" ht="15.75" customHeight="1">
      <c r="A22" s="98"/>
      <c r="B22" s="99" t="s">
        <v>157</v>
      </c>
      <c r="C22" s="100" t="s">
        <v>113</v>
      </c>
      <c r="D22" s="100" t="s">
        <v>11</v>
      </c>
      <c r="E22" s="101" t="s">
        <v>11</v>
      </c>
      <c r="F22" s="101" t="s">
        <v>11</v>
      </c>
      <c r="G22" s="102" t="s">
        <v>11</v>
      </c>
      <c r="H22" s="33" t="s">
        <v>7</v>
      </c>
      <c r="I22" s="24">
        <f>countif(G:G,"o")</f>
        <v>0</v>
      </c>
      <c r="J22" s="24">
        <f>countif(G:G,"x")</f>
        <v>20</v>
      </c>
      <c r="K22" s="4"/>
      <c r="L22" s="4"/>
      <c r="M22" s="4"/>
      <c r="N22" s="4"/>
      <c r="O22" s="4"/>
      <c r="P22" s="4"/>
    </row>
    <row r="23" ht="15.75" customHeight="1">
      <c r="A23" s="34"/>
      <c r="B23" s="103"/>
      <c r="C23" s="3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</row>
    <row r="24" ht="15.75" customHeight="1">
      <c r="A24" s="34"/>
      <c r="B24" s="35"/>
      <c r="C24" s="3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</row>
    <row r="25" ht="15.75" customHeight="1">
      <c r="A25" s="34"/>
      <c r="B25" s="38"/>
      <c r="C25" s="3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</row>
    <row r="26" ht="15.75" customHeight="1">
      <c r="A26" s="34"/>
      <c r="B26" s="35"/>
      <c r="C26" s="3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</row>
    <row r="27" ht="15.75" customHeight="1">
      <c r="A27" s="34"/>
      <c r="C27" s="3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50.29"/>
    <col customWidth="1" min="3" max="3" width="31.71"/>
    <col customWidth="1" min="4" max="6" width="8.71"/>
    <col customWidth="1" min="7" max="7" width="14.43"/>
    <col customWidth="1" min="8" max="8" width="17.29"/>
    <col customWidth="1" min="9" max="9" width="8.71"/>
    <col customWidth="1" min="10" max="10" width="15.14"/>
    <col customWidth="1" min="11" max="16" width="8.71"/>
  </cols>
  <sheetData>
    <row r="1" ht="15.75" customHeight="1">
      <c r="A1" s="40" t="s">
        <v>158</v>
      </c>
      <c r="B1" s="2"/>
      <c r="C1" s="2"/>
      <c r="D1" s="2"/>
      <c r="E1" s="2"/>
      <c r="F1" s="2"/>
      <c r="G1" s="3"/>
      <c r="H1" s="37"/>
      <c r="I1" s="37"/>
      <c r="J1" s="37"/>
      <c r="K1" s="37"/>
      <c r="L1" s="37"/>
      <c r="M1" s="37"/>
      <c r="N1" s="37"/>
      <c r="O1" s="37"/>
      <c r="P1" s="37"/>
    </row>
    <row r="2" ht="15.75" customHeight="1">
      <c r="A2" s="104" t="s">
        <v>1</v>
      </c>
      <c r="B2" s="105" t="s">
        <v>2</v>
      </c>
      <c r="C2" s="106" t="s">
        <v>3</v>
      </c>
      <c r="D2" s="107" t="s">
        <v>4</v>
      </c>
      <c r="E2" s="107" t="s">
        <v>5</v>
      </c>
      <c r="F2" s="107" t="s">
        <v>6</v>
      </c>
      <c r="G2" s="108" t="s">
        <v>7</v>
      </c>
      <c r="H2" s="37"/>
      <c r="I2" s="37"/>
      <c r="J2" s="37"/>
      <c r="K2" s="37"/>
      <c r="L2" s="37"/>
      <c r="M2" s="37"/>
      <c r="N2" s="37"/>
      <c r="O2" s="37"/>
      <c r="P2" s="37"/>
    </row>
    <row r="3" ht="42.0" customHeight="1">
      <c r="A3" s="109"/>
      <c r="B3" s="110" t="s">
        <v>159</v>
      </c>
      <c r="C3" s="111" t="s">
        <v>131</v>
      </c>
      <c r="D3" s="112" t="s">
        <v>11</v>
      </c>
      <c r="E3" s="112" t="s">
        <v>11</v>
      </c>
      <c r="F3" s="112" t="s">
        <v>11</v>
      </c>
      <c r="G3" s="113" t="s">
        <v>11</v>
      </c>
      <c r="H3" s="37"/>
      <c r="I3" s="37"/>
      <c r="J3" s="37"/>
      <c r="K3" s="37"/>
      <c r="L3" s="37"/>
      <c r="M3" s="37"/>
      <c r="N3" s="37"/>
      <c r="O3" s="37"/>
      <c r="P3" s="37"/>
    </row>
    <row r="4" ht="15.75" customHeight="1">
      <c r="A4" s="114"/>
      <c r="B4" s="115" t="s">
        <v>160</v>
      </c>
      <c r="C4" s="116" t="s">
        <v>161</v>
      </c>
      <c r="D4" s="116" t="s">
        <v>77</v>
      </c>
      <c r="E4" s="36" t="s">
        <v>11</v>
      </c>
      <c r="F4" s="36" t="s">
        <v>11</v>
      </c>
      <c r="G4" s="117" t="s">
        <v>11</v>
      </c>
      <c r="H4" s="51"/>
      <c r="I4" s="51"/>
      <c r="J4" s="51"/>
      <c r="K4" s="51"/>
      <c r="L4" s="51"/>
      <c r="M4" s="51"/>
      <c r="N4" s="51"/>
      <c r="O4" s="51"/>
      <c r="P4" s="51"/>
    </row>
    <row r="5" ht="15.75" customHeight="1">
      <c r="A5" s="114"/>
      <c r="B5" s="115" t="s">
        <v>162</v>
      </c>
      <c r="C5" s="116" t="s">
        <v>131</v>
      </c>
      <c r="D5" s="36" t="s">
        <v>11</v>
      </c>
      <c r="E5" s="36" t="s">
        <v>11</v>
      </c>
      <c r="F5" s="36" t="s">
        <v>11</v>
      </c>
      <c r="G5" s="117" t="s">
        <v>11</v>
      </c>
      <c r="H5" s="54" t="s">
        <v>15</v>
      </c>
      <c r="I5" s="54" t="s">
        <v>16</v>
      </c>
      <c r="J5" s="54" t="s">
        <v>17</v>
      </c>
      <c r="K5" s="54" t="s">
        <v>16</v>
      </c>
      <c r="L5" s="54" t="s">
        <v>18</v>
      </c>
      <c r="M5" s="54" t="s">
        <v>16</v>
      </c>
      <c r="N5" s="54" t="s">
        <v>19</v>
      </c>
      <c r="O5" s="54" t="s">
        <v>16</v>
      </c>
      <c r="P5" s="55" t="s">
        <v>20</v>
      </c>
    </row>
    <row r="6" ht="15.75" customHeight="1">
      <c r="A6" s="114"/>
      <c r="B6" s="115" t="s">
        <v>163</v>
      </c>
      <c r="C6" s="116" t="s">
        <v>105</v>
      </c>
      <c r="D6" s="36" t="s">
        <v>11</v>
      </c>
      <c r="E6" s="36" t="s">
        <v>11</v>
      </c>
      <c r="F6" s="36" t="s">
        <v>11</v>
      </c>
      <c r="G6" s="117" t="s">
        <v>11</v>
      </c>
      <c r="H6" s="55" t="s">
        <v>22</v>
      </c>
      <c r="I6" s="55">
        <f>countif(C:C,"a1")</f>
        <v>0</v>
      </c>
      <c r="J6" s="55" t="s">
        <v>23</v>
      </c>
      <c r="K6" s="18">
        <f>countif(C:C,"a2")</f>
        <v>3</v>
      </c>
      <c r="L6" s="55" t="s">
        <v>24</v>
      </c>
      <c r="M6" s="55">
        <f>countif(C:C,"a3")</f>
        <v>0</v>
      </c>
      <c r="N6" s="55" t="s">
        <v>25</v>
      </c>
      <c r="O6" s="55">
        <f>countif(C:C,"a4")</f>
        <v>0</v>
      </c>
      <c r="P6" s="55">
        <f t="shared" ref="P6:P16" si="1">sum(I6,K6,M6,O6)</f>
        <v>3</v>
      </c>
    </row>
    <row r="7" ht="15.75" customHeight="1">
      <c r="A7" s="114"/>
      <c r="B7" s="115" t="s">
        <v>164</v>
      </c>
      <c r="C7" s="116" t="s">
        <v>105</v>
      </c>
      <c r="D7" s="116" t="s">
        <v>11</v>
      </c>
      <c r="E7" s="36" t="s">
        <v>11</v>
      </c>
      <c r="F7" s="36" t="s">
        <v>11</v>
      </c>
      <c r="G7" s="117" t="s">
        <v>11</v>
      </c>
      <c r="H7" s="55" t="s">
        <v>28</v>
      </c>
      <c r="I7" s="55">
        <f>countif(C:C,"b1")</f>
        <v>1</v>
      </c>
      <c r="J7" s="55" t="s">
        <v>29</v>
      </c>
      <c r="K7" s="55">
        <f>countif(C:C,"b2")</f>
        <v>3</v>
      </c>
      <c r="L7" s="55" t="s">
        <v>30</v>
      </c>
      <c r="M7" s="55">
        <f>countif(C:C,"b3")</f>
        <v>1</v>
      </c>
      <c r="N7" s="55" t="s">
        <v>31</v>
      </c>
      <c r="O7" s="55">
        <f>countif(C:C,"b4")</f>
        <v>0</v>
      </c>
      <c r="P7" s="55">
        <f t="shared" si="1"/>
        <v>5</v>
      </c>
    </row>
    <row r="8" ht="15.75" customHeight="1">
      <c r="A8" s="114"/>
      <c r="B8" s="115" t="s">
        <v>165</v>
      </c>
      <c r="C8" s="116" t="s">
        <v>105</v>
      </c>
      <c r="D8" s="36" t="s">
        <v>11</v>
      </c>
      <c r="E8" s="36" t="s">
        <v>11</v>
      </c>
      <c r="F8" s="36" t="s">
        <v>11</v>
      </c>
      <c r="G8" s="117" t="s">
        <v>11</v>
      </c>
      <c r="H8" s="55" t="s">
        <v>34</v>
      </c>
      <c r="I8" s="55">
        <f>countif(C:C,"c1")</f>
        <v>0</v>
      </c>
      <c r="J8" s="55" t="s">
        <v>35</v>
      </c>
      <c r="K8" s="55">
        <v>0.0</v>
      </c>
      <c r="L8" s="55" t="s">
        <v>36</v>
      </c>
      <c r="M8" s="55">
        <f>countif(C:C,"c3")</f>
        <v>2</v>
      </c>
      <c r="N8" s="55" t="s">
        <v>37</v>
      </c>
      <c r="O8" s="55">
        <f>countif(C:C,"c4")</f>
        <v>0</v>
      </c>
      <c r="P8" s="55">
        <f t="shared" si="1"/>
        <v>2</v>
      </c>
    </row>
    <row r="9" ht="15.75" customHeight="1">
      <c r="A9" s="114"/>
      <c r="B9" s="115" t="s">
        <v>166</v>
      </c>
      <c r="C9" s="116" t="s">
        <v>40</v>
      </c>
      <c r="D9" s="36" t="s">
        <v>11</v>
      </c>
      <c r="E9" s="36" t="s">
        <v>11</v>
      </c>
      <c r="F9" s="36" t="s">
        <v>11</v>
      </c>
      <c r="G9" s="117" t="s">
        <v>11</v>
      </c>
      <c r="H9" s="55" t="s">
        <v>41</v>
      </c>
      <c r="I9" s="18">
        <f>countif(C:C,"d1")</f>
        <v>0</v>
      </c>
      <c r="J9" s="55" t="s">
        <v>42</v>
      </c>
      <c r="K9" s="55">
        <f>countif(C:C,"d2")</f>
        <v>4</v>
      </c>
      <c r="L9" s="55" t="s">
        <v>43</v>
      </c>
      <c r="M9" s="55">
        <f>countif(C:C,"d3")</f>
        <v>1</v>
      </c>
      <c r="N9" s="55" t="s">
        <v>44</v>
      </c>
      <c r="O9" s="55">
        <f>countif(C:C,"d4")</f>
        <v>0</v>
      </c>
      <c r="P9" s="55">
        <f t="shared" si="1"/>
        <v>5</v>
      </c>
    </row>
    <row r="10" ht="15.75" customHeight="1">
      <c r="A10" s="114"/>
      <c r="B10" s="115" t="s">
        <v>167</v>
      </c>
      <c r="C10" s="116" t="s">
        <v>46</v>
      </c>
      <c r="D10" s="36" t="s">
        <v>11</v>
      </c>
      <c r="E10" s="36" t="s">
        <v>11</v>
      </c>
      <c r="F10" s="36" t="s">
        <v>11</v>
      </c>
      <c r="G10" s="117" t="s">
        <v>11</v>
      </c>
      <c r="H10" s="55" t="s">
        <v>47</v>
      </c>
      <c r="I10" s="55">
        <f>countif(C:C,"e1")</f>
        <v>0</v>
      </c>
      <c r="J10" s="55" t="s">
        <v>48</v>
      </c>
      <c r="K10" s="55">
        <f>countif(C:C,"e2")</f>
        <v>0</v>
      </c>
      <c r="L10" s="55" t="s">
        <v>49</v>
      </c>
      <c r="M10" s="55">
        <f>countif(C:C,"e3")</f>
        <v>0</v>
      </c>
      <c r="N10" s="55" t="s">
        <v>50</v>
      </c>
      <c r="O10" s="55">
        <f>countif(C:C,"e4")</f>
        <v>0</v>
      </c>
      <c r="P10" s="55">
        <f t="shared" si="1"/>
        <v>0</v>
      </c>
    </row>
    <row r="11" ht="15.75" customHeight="1">
      <c r="A11" s="114"/>
      <c r="B11" s="115" t="s">
        <v>168</v>
      </c>
      <c r="C11" s="116" t="s">
        <v>125</v>
      </c>
      <c r="D11" s="36" t="s">
        <v>11</v>
      </c>
      <c r="E11" s="36" t="s">
        <v>11</v>
      </c>
      <c r="F11" s="36" t="s">
        <v>11</v>
      </c>
      <c r="G11" s="117" t="s">
        <v>11</v>
      </c>
      <c r="H11" s="55" t="s">
        <v>53</v>
      </c>
      <c r="I11" s="18">
        <f>countif(C:C,"f1")</f>
        <v>2</v>
      </c>
      <c r="J11" s="55" t="s">
        <v>54</v>
      </c>
      <c r="K11" s="55">
        <f>countif(C:C,"f2")</f>
        <v>0</v>
      </c>
      <c r="L11" s="55" t="s">
        <v>55</v>
      </c>
      <c r="M11" s="55">
        <f>countif(C:C,"f3")</f>
        <v>0</v>
      </c>
      <c r="N11" s="55" t="s">
        <v>56</v>
      </c>
      <c r="O11" s="55">
        <f>countif(C:C,"f4")</f>
        <v>0</v>
      </c>
      <c r="P11" s="55">
        <f t="shared" si="1"/>
        <v>2</v>
      </c>
    </row>
    <row r="12" ht="15.75" customHeight="1">
      <c r="A12" s="114"/>
      <c r="B12" s="115" t="s">
        <v>169</v>
      </c>
      <c r="C12" s="116" t="s">
        <v>100</v>
      </c>
      <c r="D12" s="116" t="s">
        <v>77</v>
      </c>
      <c r="E12" s="36" t="s">
        <v>11</v>
      </c>
      <c r="F12" s="36" t="s">
        <v>11</v>
      </c>
      <c r="G12" s="117" t="s">
        <v>11</v>
      </c>
      <c r="H12" s="55" t="s">
        <v>59</v>
      </c>
      <c r="I12" s="55">
        <f>countif(C:C,"g1")</f>
        <v>1</v>
      </c>
      <c r="J12" s="55" t="s">
        <v>60</v>
      </c>
      <c r="K12" s="55">
        <f>countif(C:C,"g2")</f>
        <v>0</v>
      </c>
      <c r="L12" s="55" t="s">
        <v>61</v>
      </c>
      <c r="M12" s="55">
        <f>countif(C:C,"g3")</f>
        <v>2</v>
      </c>
      <c r="N12" s="55" t="s">
        <v>62</v>
      </c>
      <c r="O12" s="55">
        <f>countif(C:C,"g4")</f>
        <v>0</v>
      </c>
      <c r="P12" s="55">
        <f t="shared" si="1"/>
        <v>3</v>
      </c>
    </row>
    <row r="13" ht="15.75" customHeight="1">
      <c r="A13" s="114"/>
      <c r="B13" s="115" t="s">
        <v>170</v>
      </c>
      <c r="C13" s="116" t="s">
        <v>58</v>
      </c>
      <c r="D13" s="36" t="s">
        <v>11</v>
      </c>
      <c r="E13" s="36" t="s">
        <v>11</v>
      </c>
      <c r="F13" s="36" t="s">
        <v>11</v>
      </c>
      <c r="G13" s="117" t="s">
        <v>11</v>
      </c>
      <c r="H13" s="55" t="s">
        <v>64</v>
      </c>
      <c r="I13" s="55">
        <f>countif(C:C,"h1")</f>
        <v>0</v>
      </c>
      <c r="J13" s="55" t="s">
        <v>65</v>
      </c>
      <c r="K13" s="55">
        <f>countif(C:C,"h2")</f>
        <v>0</v>
      </c>
      <c r="L13" s="55" t="s">
        <v>66</v>
      </c>
      <c r="M13" s="55">
        <f>countif(C:C,"h3")</f>
        <v>0</v>
      </c>
      <c r="N13" s="55" t="s">
        <v>67</v>
      </c>
      <c r="O13" s="55">
        <f>countif(C:C,"h4")</f>
        <v>0</v>
      </c>
      <c r="P13" s="55">
        <f t="shared" si="1"/>
        <v>0</v>
      </c>
    </row>
    <row r="14" ht="15.75" customHeight="1">
      <c r="A14" s="114"/>
      <c r="B14" s="115" t="s">
        <v>171</v>
      </c>
      <c r="C14" s="116" t="s">
        <v>58</v>
      </c>
      <c r="D14" s="36" t="s">
        <v>11</v>
      </c>
      <c r="E14" s="36" t="s">
        <v>11</v>
      </c>
      <c r="F14" s="36" t="s">
        <v>11</v>
      </c>
      <c r="G14" s="117" t="s">
        <v>11</v>
      </c>
      <c r="H14" s="55" t="s">
        <v>70</v>
      </c>
      <c r="I14" s="55">
        <f>countif(C:C,"i1")</f>
        <v>0</v>
      </c>
      <c r="J14" s="55" t="s">
        <v>71</v>
      </c>
      <c r="K14" s="55">
        <f>countif(C:C,"i2")</f>
        <v>0</v>
      </c>
      <c r="L14" s="55" t="s">
        <v>72</v>
      </c>
      <c r="M14" s="55">
        <f>countif(C:C,"i3")</f>
        <v>0</v>
      </c>
      <c r="N14" s="55" t="s">
        <v>73</v>
      </c>
      <c r="O14" s="55">
        <f>countif(C:C,"i4")</f>
        <v>0</v>
      </c>
      <c r="P14" s="55">
        <f t="shared" si="1"/>
        <v>0</v>
      </c>
    </row>
    <row r="15" ht="15.75" customHeight="1">
      <c r="A15" s="114"/>
      <c r="B15" s="115" t="s">
        <v>172</v>
      </c>
      <c r="C15" s="116" t="s">
        <v>58</v>
      </c>
      <c r="D15" s="36" t="s">
        <v>11</v>
      </c>
      <c r="E15" s="36" t="s">
        <v>11</v>
      </c>
      <c r="F15" s="36" t="s">
        <v>11</v>
      </c>
      <c r="G15" s="117" t="s">
        <v>11</v>
      </c>
      <c r="H15" s="55" t="s">
        <v>78</v>
      </c>
      <c r="I15" s="55">
        <f>countif(C:C,"j1")</f>
        <v>0</v>
      </c>
      <c r="J15" s="55" t="s">
        <v>79</v>
      </c>
      <c r="K15" s="55">
        <f>countif(C:C,"j2")</f>
        <v>0</v>
      </c>
      <c r="L15" s="55" t="s">
        <v>80</v>
      </c>
      <c r="M15" s="55">
        <f>countif(C:C,"j3")</f>
        <v>1</v>
      </c>
      <c r="N15" s="55" t="s">
        <v>81</v>
      </c>
      <c r="O15" s="55">
        <f>countif(C:C,"j4")</f>
        <v>0</v>
      </c>
      <c r="P15" s="55">
        <f t="shared" si="1"/>
        <v>1</v>
      </c>
    </row>
    <row r="16" ht="15.75" customHeight="1">
      <c r="A16" s="114"/>
      <c r="B16" s="115" t="s">
        <v>173</v>
      </c>
      <c r="C16" s="116" t="s">
        <v>100</v>
      </c>
      <c r="D16" s="36" t="s">
        <v>11</v>
      </c>
      <c r="E16" s="36" t="s">
        <v>11</v>
      </c>
      <c r="F16" s="36" t="s">
        <v>11</v>
      </c>
      <c r="G16" s="117" t="s">
        <v>11</v>
      </c>
      <c r="H16" s="82" t="s">
        <v>84</v>
      </c>
      <c r="I16" s="20"/>
      <c r="J16" s="20"/>
      <c r="K16" s="20"/>
      <c r="L16" s="20"/>
      <c r="M16" s="20"/>
      <c r="N16" s="20"/>
      <c r="O16" s="21"/>
      <c r="P16" s="55">
        <f t="shared" si="1"/>
        <v>0</v>
      </c>
    </row>
    <row r="17" ht="15.75" customHeight="1">
      <c r="A17" s="114"/>
      <c r="B17" s="115" t="s">
        <v>174</v>
      </c>
      <c r="C17" s="116" t="s">
        <v>10</v>
      </c>
      <c r="D17" s="36" t="s">
        <v>11</v>
      </c>
      <c r="E17" s="36" t="s">
        <v>11</v>
      </c>
      <c r="F17" s="36" t="s">
        <v>11</v>
      </c>
      <c r="G17" s="117" t="s">
        <v>11</v>
      </c>
      <c r="H17" s="118" t="s">
        <v>88</v>
      </c>
      <c r="I17" s="20"/>
      <c r="J17" s="20"/>
      <c r="K17" s="20"/>
      <c r="L17" s="20"/>
      <c r="M17" s="20"/>
      <c r="N17" s="20"/>
      <c r="O17" s="21"/>
      <c r="P17" s="55">
        <f>sum(P6:P16)</f>
        <v>21</v>
      </c>
    </row>
    <row r="18" ht="15.75" customHeight="1">
      <c r="A18" s="114"/>
      <c r="B18" s="115" t="s">
        <v>175</v>
      </c>
      <c r="C18" s="116" t="s">
        <v>100</v>
      </c>
      <c r="D18" s="36" t="s">
        <v>11</v>
      </c>
      <c r="E18" s="36" t="s">
        <v>11</v>
      </c>
      <c r="F18" s="36" t="s">
        <v>11</v>
      </c>
      <c r="G18" s="117" t="s">
        <v>11</v>
      </c>
      <c r="H18" s="119"/>
      <c r="I18" s="66" t="s">
        <v>91</v>
      </c>
      <c r="J18" s="67" t="s">
        <v>92</v>
      </c>
      <c r="K18" s="68"/>
      <c r="L18" s="69"/>
      <c r="M18" s="69"/>
      <c r="N18" s="69"/>
      <c r="O18" s="69"/>
      <c r="P18" s="70"/>
    </row>
    <row r="19" ht="15.75" customHeight="1">
      <c r="A19" s="114"/>
      <c r="B19" s="115" t="s">
        <v>176</v>
      </c>
      <c r="C19" s="116" t="s">
        <v>10</v>
      </c>
      <c r="D19" s="116" t="s">
        <v>11</v>
      </c>
      <c r="E19" s="36" t="s">
        <v>11</v>
      </c>
      <c r="F19" s="36" t="s">
        <v>11</v>
      </c>
      <c r="G19" s="120" t="s">
        <v>11</v>
      </c>
      <c r="H19" s="121" t="s">
        <v>4</v>
      </c>
      <c r="I19" s="66">
        <f>countif(D:D,"o")</f>
        <v>2</v>
      </c>
      <c r="J19" s="66">
        <f>countif(D:D,"x")</f>
        <v>19</v>
      </c>
      <c r="K19" s="68"/>
      <c r="L19" s="69"/>
      <c r="M19" s="69"/>
      <c r="N19" s="69"/>
      <c r="O19" s="69"/>
      <c r="P19" s="36"/>
    </row>
    <row r="20" ht="15.75" customHeight="1">
      <c r="A20" s="122"/>
      <c r="B20" s="83" t="s">
        <v>177</v>
      </c>
      <c r="C20" s="116" t="s">
        <v>76</v>
      </c>
      <c r="D20" s="116" t="s">
        <v>11</v>
      </c>
      <c r="E20" s="36" t="s">
        <v>11</v>
      </c>
      <c r="F20" s="36" t="s">
        <v>11</v>
      </c>
      <c r="G20" s="120" t="s">
        <v>11</v>
      </c>
      <c r="H20" s="121" t="s">
        <v>5</v>
      </c>
      <c r="I20" s="66">
        <f>countif(E:E,"o")</f>
        <v>0</v>
      </c>
      <c r="J20" s="66">
        <f>countif(E:E,"x")</f>
        <v>21</v>
      </c>
      <c r="K20" s="37"/>
      <c r="L20" s="37"/>
      <c r="M20" s="37"/>
      <c r="N20" s="37"/>
      <c r="O20" s="37"/>
      <c r="P20" s="37"/>
    </row>
    <row r="21" ht="15.75" customHeight="1">
      <c r="A21" s="122"/>
      <c r="B21" s="83" t="s">
        <v>178</v>
      </c>
      <c r="C21" s="116" t="s">
        <v>76</v>
      </c>
      <c r="D21" s="116" t="s">
        <v>11</v>
      </c>
      <c r="E21" s="36" t="s">
        <v>11</v>
      </c>
      <c r="F21" s="36" t="s">
        <v>11</v>
      </c>
      <c r="G21" s="120" t="s">
        <v>11</v>
      </c>
      <c r="H21" s="121" t="s">
        <v>6</v>
      </c>
      <c r="I21" s="66">
        <f>countif(F:F,"o")</f>
        <v>0</v>
      </c>
      <c r="J21" s="66">
        <f>countif(F:F,"x")</f>
        <v>21</v>
      </c>
      <c r="K21" s="37"/>
      <c r="L21" s="37"/>
      <c r="M21" s="37"/>
      <c r="N21" s="37"/>
      <c r="O21" s="37"/>
      <c r="P21" s="37"/>
    </row>
    <row r="22" ht="15.75" customHeight="1">
      <c r="A22" s="122"/>
      <c r="B22" s="83" t="s">
        <v>179</v>
      </c>
      <c r="C22" s="116" t="s">
        <v>100</v>
      </c>
      <c r="D22" s="116" t="s">
        <v>11</v>
      </c>
      <c r="E22" s="36" t="s">
        <v>11</v>
      </c>
      <c r="F22" s="36" t="s">
        <v>11</v>
      </c>
      <c r="G22" s="120" t="s">
        <v>11</v>
      </c>
      <c r="H22" s="123" t="s">
        <v>7</v>
      </c>
      <c r="I22" s="66">
        <f>countif(G:G,"o")</f>
        <v>0</v>
      </c>
      <c r="J22" s="66">
        <f>countif(G:G,"x")</f>
        <v>21</v>
      </c>
      <c r="K22" s="37"/>
      <c r="L22" s="37"/>
      <c r="M22" s="37"/>
      <c r="N22" s="37"/>
      <c r="O22" s="37"/>
      <c r="P22" s="37"/>
    </row>
    <row r="23" ht="15.75" customHeight="1">
      <c r="A23" s="124"/>
      <c r="B23" s="125" t="s">
        <v>180</v>
      </c>
      <c r="C23" s="126" t="s">
        <v>181</v>
      </c>
      <c r="D23" s="126" t="s">
        <v>11</v>
      </c>
      <c r="E23" s="127" t="s">
        <v>11</v>
      </c>
      <c r="F23" s="127" t="s">
        <v>11</v>
      </c>
      <c r="G23" s="77" t="s">
        <v>11</v>
      </c>
      <c r="H23" s="37"/>
      <c r="I23" s="37"/>
      <c r="J23" s="37"/>
      <c r="K23" s="37"/>
      <c r="L23" s="37"/>
      <c r="M23" s="37"/>
      <c r="N23" s="37"/>
      <c r="O23" s="37"/>
      <c r="P23" s="37"/>
    </row>
    <row r="24" ht="15.75" customHeight="1">
      <c r="A24" s="34"/>
      <c r="B24" s="38"/>
      <c r="C24" s="3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</row>
    <row r="25" ht="15.75" customHeight="1">
      <c r="A25" s="34"/>
      <c r="B25" s="38"/>
      <c r="C25" s="3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</row>
    <row r="26" ht="15.75" customHeight="1">
      <c r="A26" s="34"/>
      <c r="B26" s="38"/>
      <c r="C26" s="3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</row>
    <row r="27" ht="15.75" customHeight="1">
      <c r="A27" s="34"/>
      <c r="C27" s="3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71"/>
    <col customWidth="1" min="2" max="2" width="48.86"/>
    <col customWidth="1" min="3" max="3" width="31.71"/>
    <col customWidth="1" min="4" max="6" width="8.71"/>
    <col customWidth="1" min="7" max="7" width="14.43"/>
    <col customWidth="1" min="8" max="8" width="17.29"/>
    <col customWidth="1" min="9" max="9" width="8.71"/>
    <col customWidth="1" min="10" max="10" width="15.14"/>
    <col customWidth="1" min="11" max="16" width="8.71"/>
  </cols>
  <sheetData>
    <row r="1" ht="15.75" customHeight="1">
      <c r="A1" s="40" t="s">
        <v>182</v>
      </c>
      <c r="B1" s="2"/>
      <c r="C1" s="2"/>
      <c r="D1" s="2"/>
      <c r="E1" s="2"/>
      <c r="F1" s="2"/>
      <c r="G1" s="3"/>
      <c r="H1" s="37"/>
      <c r="I1" s="37"/>
      <c r="J1" s="37"/>
      <c r="K1" s="37"/>
      <c r="L1" s="37"/>
      <c r="M1" s="37"/>
      <c r="N1" s="37"/>
      <c r="O1" s="37"/>
      <c r="P1" s="37"/>
    </row>
    <row r="2" ht="15.75" customHeight="1">
      <c r="A2" s="72" t="s">
        <v>1</v>
      </c>
      <c r="B2" s="73" t="s">
        <v>2</v>
      </c>
      <c r="C2" s="74" t="s">
        <v>3</v>
      </c>
      <c r="D2" s="44" t="s">
        <v>4</v>
      </c>
      <c r="E2" s="44" t="s">
        <v>5</v>
      </c>
      <c r="F2" s="44" t="s">
        <v>6</v>
      </c>
      <c r="G2" s="75" t="s">
        <v>7</v>
      </c>
      <c r="H2" s="37"/>
      <c r="I2" s="37"/>
      <c r="J2" s="37"/>
      <c r="K2" s="37"/>
      <c r="L2" s="37"/>
      <c r="M2" s="37"/>
      <c r="N2" s="37"/>
      <c r="O2" s="37"/>
      <c r="P2" s="37"/>
    </row>
    <row r="3" ht="15.75" customHeight="1">
      <c r="A3" s="128" t="s">
        <v>183</v>
      </c>
      <c r="B3" s="129" t="s">
        <v>184</v>
      </c>
      <c r="C3" s="130" t="s">
        <v>185</v>
      </c>
      <c r="D3" s="66" t="s">
        <v>11</v>
      </c>
      <c r="E3" s="66" t="s">
        <v>11</v>
      </c>
      <c r="F3" s="66" t="s">
        <v>11</v>
      </c>
      <c r="G3" s="78" t="s">
        <v>11</v>
      </c>
      <c r="H3" s="37"/>
      <c r="I3" s="37"/>
      <c r="J3" s="37"/>
      <c r="K3" s="37"/>
      <c r="L3" s="37"/>
      <c r="M3" s="37"/>
      <c r="N3" s="37"/>
      <c r="O3" s="37"/>
      <c r="P3" s="37"/>
    </row>
    <row r="4" ht="15.75" customHeight="1">
      <c r="A4" s="131"/>
      <c r="B4" s="46" t="s">
        <v>186</v>
      </c>
      <c r="C4" s="130" t="s">
        <v>10</v>
      </c>
      <c r="D4" s="66" t="s">
        <v>11</v>
      </c>
      <c r="E4" s="66" t="s">
        <v>11</v>
      </c>
      <c r="F4" s="66" t="s">
        <v>11</v>
      </c>
      <c r="G4" s="78" t="s">
        <v>11</v>
      </c>
      <c r="H4" s="51"/>
      <c r="I4" s="51"/>
      <c r="J4" s="51"/>
      <c r="K4" s="51"/>
      <c r="L4" s="51"/>
      <c r="M4" s="51"/>
      <c r="N4" s="51"/>
      <c r="O4" s="51"/>
      <c r="P4" s="51"/>
    </row>
    <row r="5" ht="15.75" customHeight="1">
      <c r="A5" s="132"/>
      <c r="B5" s="129" t="s">
        <v>187</v>
      </c>
      <c r="C5" s="130" t="s">
        <v>10</v>
      </c>
      <c r="D5" s="79" t="s">
        <v>11</v>
      </c>
      <c r="E5" s="79" t="s">
        <v>11</v>
      </c>
      <c r="F5" s="79" t="s">
        <v>11</v>
      </c>
      <c r="G5" s="80" t="s">
        <v>11</v>
      </c>
      <c r="H5" s="54" t="s">
        <v>15</v>
      </c>
      <c r="I5" s="54" t="s">
        <v>16</v>
      </c>
      <c r="J5" s="54" t="s">
        <v>17</v>
      </c>
      <c r="K5" s="54" t="s">
        <v>16</v>
      </c>
      <c r="L5" s="54" t="s">
        <v>18</v>
      </c>
      <c r="M5" s="54" t="s">
        <v>16</v>
      </c>
      <c r="N5" s="54" t="s">
        <v>19</v>
      </c>
      <c r="O5" s="54" t="s">
        <v>16</v>
      </c>
      <c r="P5" s="55" t="s">
        <v>20</v>
      </c>
    </row>
    <row r="6" ht="26.25" customHeight="1">
      <c r="A6" s="131" t="s">
        <v>188</v>
      </c>
      <c r="B6" s="50" t="s">
        <v>189</v>
      </c>
      <c r="C6" s="130" t="s">
        <v>10</v>
      </c>
      <c r="D6" s="79" t="s">
        <v>11</v>
      </c>
      <c r="E6" s="79" t="s">
        <v>11</v>
      </c>
      <c r="F6" s="79" t="s">
        <v>11</v>
      </c>
      <c r="G6" s="80" t="s">
        <v>11</v>
      </c>
      <c r="H6" s="55" t="s">
        <v>22</v>
      </c>
      <c r="I6" s="55">
        <f>countif(C:C,"a1")</f>
        <v>0</v>
      </c>
      <c r="J6" s="55" t="s">
        <v>23</v>
      </c>
      <c r="K6" s="18">
        <f>countif(C:C,"a2")</f>
        <v>0</v>
      </c>
      <c r="L6" s="55" t="s">
        <v>24</v>
      </c>
      <c r="M6" s="55">
        <f>countif(C:C,"a3")</f>
        <v>0</v>
      </c>
      <c r="N6" s="55" t="s">
        <v>25</v>
      </c>
      <c r="O6" s="55">
        <f>countif(C:C,"a4")</f>
        <v>0</v>
      </c>
      <c r="P6" s="55">
        <f t="shared" ref="P6:P16" si="1">sum(I6,K6,M6,O6)</f>
        <v>0</v>
      </c>
    </row>
    <row r="7" ht="15.75" customHeight="1">
      <c r="A7" s="76"/>
      <c r="B7" s="50" t="s">
        <v>190</v>
      </c>
      <c r="C7" s="130" t="s">
        <v>10</v>
      </c>
      <c r="D7" s="79" t="s">
        <v>11</v>
      </c>
      <c r="E7" s="79" t="s">
        <v>11</v>
      </c>
      <c r="F7" s="79" t="s">
        <v>11</v>
      </c>
      <c r="G7" s="80" t="s">
        <v>11</v>
      </c>
      <c r="H7" s="55" t="s">
        <v>28</v>
      </c>
      <c r="I7" s="55">
        <f>countif(C:C,"b1")</f>
        <v>0</v>
      </c>
      <c r="J7" s="55" t="s">
        <v>29</v>
      </c>
      <c r="K7" s="55">
        <f>countif(C:C,"b2")</f>
        <v>0</v>
      </c>
      <c r="L7" s="55" t="s">
        <v>30</v>
      </c>
      <c r="M7" s="55">
        <f>countif(C:C,"b3")</f>
        <v>0</v>
      </c>
      <c r="N7" s="55" t="s">
        <v>31</v>
      </c>
      <c r="O7" s="55">
        <f>countif(C:C,"b4")</f>
        <v>0</v>
      </c>
      <c r="P7" s="55">
        <f t="shared" si="1"/>
        <v>0</v>
      </c>
    </row>
    <row r="8" ht="15.75" customHeight="1">
      <c r="A8" s="131" t="s">
        <v>191</v>
      </c>
      <c r="B8" s="50" t="s">
        <v>192</v>
      </c>
      <c r="C8" s="130" t="s">
        <v>113</v>
      </c>
      <c r="D8" s="79" t="s">
        <v>11</v>
      </c>
      <c r="E8" s="79" t="s">
        <v>11</v>
      </c>
      <c r="F8" s="79" t="s">
        <v>11</v>
      </c>
      <c r="G8" s="80" t="s">
        <v>11</v>
      </c>
      <c r="H8" s="55" t="s">
        <v>34</v>
      </c>
      <c r="I8" s="55">
        <f>countif(C:C,"c1")</f>
        <v>0</v>
      </c>
      <c r="J8" s="55" t="s">
        <v>35</v>
      </c>
      <c r="K8" s="55">
        <v>0.0</v>
      </c>
      <c r="L8" s="55" t="s">
        <v>36</v>
      </c>
      <c r="M8" s="55">
        <f>countif(C:C,"c3")</f>
        <v>0</v>
      </c>
      <c r="N8" s="55" t="s">
        <v>37</v>
      </c>
      <c r="O8" s="55">
        <f>countif(C:C,"c4")</f>
        <v>0</v>
      </c>
      <c r="P8" s="55">
        <f t="shared" si="1"/>
        <v>0</v>
      </c>
    </row>
    <row r="9" ht="15.75" customHeight="1">
      <c r="C9" s="79"/>
      <c r="D9" s="79"/>
      <c r="E9" s="79"/>
      <c r="F9" s="79"/>
      <c r="G9" s="80"/>
      <c r="H9" s="55" t="s">
        <v>41</v>
      </c>
      <c r="I9" s="18">
        <f>countif(C:C,"d1")</f>
        <v>0</v>
      </c>
      <c r="J9" s="55" t="s">
        <v>42</v>
      </c>
      <c r="K9" s="55">
        <f>countif(C:C,"d2")</f>
        <v>0</v>
      </c>
      <c r="L9" s="55" t="s">
        <v>43</v>
      </c>
      <c r="M9" s="55">
        <f>countif(C:C,"d3")</f>
        <v>0</v>
      </c>
      <c r="N9" s="55" t="s">
        <v>44</v>
      </c>
      <c r="O9" s="55">
        <f>countif(C:C,"d4")</f>
        <v>0</v>
      </c>
      <c r="P9" s="55">
        <f t="shared" si="1"/>
        <v>0</v>
      </c>
    </row>
    <row r="10" ht="15.75" customHeight="1">
      <c r="C10" s="79"/>
      <c r="D10" s="79"/>
      <c r="E10" s="79"/>
      <c r="F10" s="79"/>
      <c r="G10" s="80"/>
      <c r="H10" s="55" t="s">
        <v>47</v>
      </c>
      <c r="I10" s="55">
        <f>countif(C:C,"e1")</f>
        <v>0</v>
      </c>
      <c r="J10" s="55" t="s">
        <v>48</v>
      </c>
      <c r="K10" s="55">
        <f>countif(C:C,"e2")</f>
        <v>0</v>
      </c>
      <c r="L10" s="55" t="s">
        <v>49</v>
      </c>
      <c r="M10" s="55">
        <f>countif(C:C,"e3")</f>
        <v>0</v>
      </c>
      <c r="N10" s="55" t="s">
        <v>50</v>
      </c>
      <c r="O10" s="55">
        <f>countif(C:C,"e4")</f>
        <v>0</v>
      </c>
      <c r="P10" s="55">
        <f t="shared" si="1"/>
        <v>0</v>
      </c>
    </row>
    <row r="11" ht="15.75" customHeight="1">
      <c r="C11" s="79"/>
      <c r="D11" s="79"/>
      <c r="E11" s="79"/>
      <c r="F11" s="79"/>
      <c r="G11" s="80"/>
      <c r="H11" s="55" t="s">
        <v>53</v>
      </c>
      <c r="I11" s="18">
        <f>countif(C:C,"f1")</f>
        <v>4</v>
      </c>
      <c r="J11" s="55" t="s">
        <v>54</v>
      </c>
      <c r="K11" s="55">
        <f>countif(C:C,"f2")</f>
        <v>1</v>
      </c>
      <c r="L11" s="55" t="s">
        <v>55</v>
      </c>
      <c r="M11" s="55">
        <f>countif(C:C,"f3")</f>
        <v>0</v>
      </c>
      <c r="N11" s="55" t="s">
        <v>56</v>
      </c>
      <c r="O11" s="55">
        <f>countif(C:C,"f4")</f>
        <v>0</v>
      </c>
      <c r="P11" s="55">
        <f t="shared" si="1"/>
        <v>5</v>
      </c>
    </row>
    <row r="12" ht="15.75" customHeight="1">
      <c r="A12" s="76"/>
      <c r="B12" s="133"/>
      <c r="C12" s="79"/>
      <c r="D12" s="79"/>
      <c r="E12" s="79"/>
      <c r="F12" s="79"/>
      <c r="G12" s="80"/>
      <c r="H12" s="55" t="s">
        <v>59</v>
      </c>
      <c r="I12" s="55">
        <f>countif(C:C,"g1")</f>
        <v>0</v>
      </c>
      <c r="J12" s="55" t="s">
        <v>60</v>
      </c>
      <c r="K12" s="55">
        <f>countif(C:C,"g2")</f>
        <v>0</v>
      </c>
      <c r="L12" s="55" t="s">
        <v>61</v>
      </c>
      <c r="M12" s="55">
        <f>countif(C:C,"g3")</f>
        <v>0</v>
      </c>
      <c r="N12" s="55" t="s">
        <v>62</v>
      </c>
      <c r="O12" s="55">
        <f>countif(C:C,"g4")</f>
        <v>0</v>
      </c>
      <c r="P12" s="55">
        <f t="shared" si="1"/>
        <v>0</v>
      </c>
    </row>
    <row r="13" ht="15.75" customHeight="1">
      <c r="A13" s="76"/>
      <c r="B13" s="133"/>
      <c r="C13" s="79"/>
      <c r="D13" s="79"/>
      <c r="E13" s="79"/>
      <c r="F13" s="79"/>
      <c r="G13" s="80"/>
      <c r="H13" s="55" t="s">
        <v>64</v>
      </c>
      <c r="I13" s="55">
        <f>countif(C:C,"h1")</f>
        <v>0</v>
      </c>
      <c r="J13" s="55" t="s">
        <v>65</v>
      </c>
      <c r="K13" s="55">
        <f>countif(C:C,"h2")</f>
        <v>1</v>
      </c>
      <c r="L13" s="55" t="s">
        <v>66</v>
      </c>
      <c r="M13" s="55">
        <f>countif(C:C,"h3")</f>
        <v>0</v>
      </c>
      <c r="N13" s="55" t="s">
        <v>67</v>
      </c>
      <c r="O13" s="55">
        <f>countif(C:C,"h4")</f>
        <v>0</v>
      </c>
      <c r="P13" s="55">
        <f t="shared" si="1"/>
        <v>1</v>
      </c>
    </row>
    <row r="14" ht="15.75" customHeight="1">
      <c r="A14" s="76"/>
      <c r="B14" s="133"/>
      <c r="C14" s="79"/>
      <c r="D14" s="66"/>
      <c r="E14" s="66"/>
      <c r="F14" s="66"/>
      <c r="G14" s="80"/>
      <c r="H14" s="55" t="s">
        <v>70</v>
      </c>
      <c r="I14" s="55">
        <f>countif(C:C,"i1")</f>
        <v>0</v>
      </c>
      <c r="J14" s="55" t="s">
        <v>71</v>
      </c>
      <c r="K14" s="55">
        <f>countif(C:C,"i2")</f>
        <v>0</v>
      </c>
      <c r="L14" s="55" t="s">
        <v>72</v>
      </c>
      <c r="M14" s="55">
        <f>countif(C:C,"i3")</f>
        <v>0</v>
      </c>
      <c r="N14" s="55" t="s">
        <v>73</v>
      </c>
      <c r="O14" s="55">
        <f>countif(C:C,"i4")</f>
        <v>0</v>
      </c>
      <c r="P14" s="55">
        <f t="shared" si="1"/>
        <v>0</v>
      </c>
    </row>
    <row r="15" ht="15.75" customHeight="1">
      <c r="A15" s="76"/>
      <c r="B15" s="133"/>
      <c r="C15" s="79"/>
      <c r="D15" s="66"/>
      <c r="E15" s="66"/>
      <c r="F15" s="66"/>
      <c r="G15" s="80"/>
      <c r="H15" s="55" t="s">
        <v>78</v>
      </c>
      <c r="I15" s="55">
        <f>countif(C:C,"j1")</f>
        <v>0</v>
      </c>
      <c r="J15" s="55" t="s">
        <v>79</v>
      </c>
      <c r="K15" s="55">
        <f>countif(C:C,"j2")</f>
        <v>0</v>
      </c>
      <c r="L15" s="55" t="s">
        <v>80</v>
      </c>
      <c r="M15" s="55">
        <f>countif(C:C,"j3")</f>
        <v>0</v>
      </c>
      <c r="N15" s="55" t="s">
        <v>81</v>
      </c>
      <c r="O15" s="55">
        <f>countif(C:C,"j4")</f>
        <v>0</v>
      </c>
      <c r="P15" s="55">
        <f t="shared" si="1"/>
        <v>0</v>
      </c>
    </row>
    <row r="16" ht="15.75" customHeight="1">
      <c r="A16" s="76"/>
      <c r="B16" s="133"/>
      <c r="C16" s="79"/>
      <c r="D16" s="66"/>
      <c r="E16" s="66"/>
      <c r="F16" s="66"/>
      <c r="G16" s="80"/>
      <c r="H16" s="82" t="s">
        <v>84</v>
      </c>
      <c r="I16" s="20"/>
      <c r="J16" s="20"/>
      <c r="K16" s="20"/>
      <c r="L16" s="20"/>
      <c r="M16" s="20"/>
      <c r="N16" s="20"/>
      <c r="O16" s="21"/>
      <c r="P16" s="55">
        <f t="shared" si="1"/>
        <v>0</v>
      </c>
    </row>
    <row r="17" ht="15.75" customHeight="1">
      <c r="A17" s="76"/>
      <c r="B17" s="133"/>
      <c r="C17" s="79"/>
      <c r="D17" s="66"/>
      <c r="E17" s="66"/>
      <c r="F17" s="66"/>
      <c r="G17" s="80"/>
      <c r="H17" s="118" t="s">
        <v>88</v>
      </c>
      <c r="I17" s="20"/>
      <c r="J17" s="20"/>
      <c r="K17" s="20"/>
      <c r="L17" s="20"/>
      <c r="M17" s="20"/>
      <c r="N17" s="20"/>
      <c r="O17" s="21"/>
      <c r="P17" s="55">
        <f>sum(P6:P16)</f>
        <v>6</v>
      </c>
    </row>
    <row r="18" ht="15.75" customHeight="1">
      <c r="A18" s="76"/>
      <c r="B18" s="133"/>
      <c r="C18" s="79"/>
      <c r="D18" s="66"/>
      <c r="E18" s="66"/>
      <c r="F18" s="66"/>
      <c r="G18" s="80"/>
      <c r="H18" s="119"/>
      <c r="I18" s="66" t="s">
        <v>91</v>
      </c>
      <c r="J18" s="67" t="s">
        <v>92</v>
      </c>
      <c r="K18" s="68"/>
      <c r="L18" s="69"/>
      <c r="M18" s="69"/>
      <c r="N18" s="69"/>
      <c r="O18" s="69"/>
      <c r="P18" s="70"/>
    </row>
    <row r="19" ht="15.75" customHeight="1">
      <c r="A19" s="81"/>
      <c r="B19" s="134"/>
      <c r="C19" s="79"/>
      <c r="D19" s="66"/>
      <c r="E19" s="66"/>
      <c r="F19" s="66"/>
      <c r="G19" s="80"/>
      <c r="H19" s="121" t="s">
        <v>4</v>
      </c>
      <c r="I19" s="66">
        <f>countif(D:D,"o")</f>
        <v>0</v>
      </c>
      <c r="J19" s="66">
        <f>countif(D:D,"x")</f>
        <v>6</v>
      </c>
      <c r="K19" s="68"/>
      <c r="L19" s="69"/>
      <c r="M19" s="69"/>
      <c r="N19" s="69"/>
      <c r="O19" s="69"/>
      <c r="P19" s="36"/>
    </row>
    <row r="20" ht="15.75" customHeight="1">
      <c r="A20" s="34"/>
      <c r="B20" s="35"/>
      <c r="C20" s="36"/>
      <c r="D20" s="37"/>
      <c r="E20" s="36"/>
      <c r="F20" s="36"/>
      <c r="G20" s="135"/>
      <c r="H20" s="121" t="s">
        <v>5</v>
      </c>
      <c r="I20" s="66">
        <f>countif(E:E,"o")</f>
        <v>0</v>
      </c>
      <c r="J20" s="66">
        <f>countif(E:E,"x")</f>
        <v>6</v>
      </c>
      <c r="K20" s="37"/>
      <c r="L20" s="37"/>
      <c r="M20" s="37"/>
      <c r="N20" s="37"/>
      <c r="O20" s="37"/>
      <c r="P20" s="37"/>
    </row>
    <row r="21" ht="15.75" customHeight="1">
      <c r="A21" s="34"/>
      <c r="B21" s="35"/>
      <c r="C21" s="36"/>
      <c r="D21" s="37"/>
      <c r="E21" s="36"/>
      <c r="F21" s="36"/>
      <c r="G21" s="135"/>
      <c r="H21" s="121" t="s">
        <v>6</v>
      </c>
      <c r="I21" s="66">
        <f>countif(F:F,"o")</f>
        <v>0</v>
      </c>
      <c r="J21" s="66">
        <f>countif(F:F,"x")</f>
        <v>6</v>
      </c>
      <c r="K21" s="37"/>
      <c r="L21" s="37"/>
      <c r="M21" s="37"/>
      <c r="N21" s="37"/>
      <c r="O21" s="37"/>
      <c r="P21" s="37"/>
    </row>
    <row r="22" ht="15.75" customHeight="1">
      <c r="A22" s="34"/>
      <c r="B22" s="35"/>
      <c r="C22" s="36"/>
      <c r="D22" s="37"/>
      <c r="E22" s="36"/>
      <c r="F22" s="37"/>
      <c r="G22" s="135"/>
      <c r="H22" s="123" t="s">
        <v>7</v>
      </c>
      <c r="I22" s="66">
        <f>countif(G:G,"o")</f>
        <v>0</v>
      </c>
      <c r="J22" s="66">
        <f>countif(G:G,"x")</f>
        <v>6</v>
      </c>
      <c r="K22" s="37"/>
      <c r="L22" s="37"/>
      <c r="M22" s="37"/>
      <c r="N22" s="37"/>
      <c r="O22" s="37"/>
      <c r="P22" s="37"/>
    </row>
    <row r="23" ht="15.75" customHeight="1">
      <c r="A23" s="34"/>
      <c r="B23" s="35"/>
      <c r="C23" s="36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</row>
    <row r="24" ht="15.75" customHeight="1">
      <c r="A24" s="34"/>
      <c r="B24" s="35"/>
      <c r="C24" s="3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</row>
    <row r="25" ht="15.75" customHeight="1">
      <c r="A25" s="34"/>
      <c r="B25" s="38"/>
      <c r="C25" s="3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</row>
    <row r="26" ht="15.75" customHeight="1">
      <c r="A26" s="34"/>
      <c r="B26" s="35"/>
      <c r="C26" s="3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</row>
    <row r="27" ht="15.75" customHeight="1">
      <c r="A27" s="34"/>
      <c r="C27" s="3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