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이장우(대전시장국민의힘)" sheetId="1" r:id="rId5"/>
    <sheet state="visible" name="이효성(대전시의원대덕구 제1선거구)" sheetId="2" r:id="rId6"/>
    <sheet state="visible" name="송활섭(대전시의원대덕구 제2선거구)" sheetId="3" r:id="rId7"/>
    <sheet state="visible" name="송인석(대전시의원동구 제1선거구)" sheetId="4" r:id="rId8"/>
    <sheet state="visible" name="이상래(대전시의원동구 제2선거구)" sheetId="5" r:id="rId9"/>
    <sheet state="visible" name="정명국(대전시의원동구 제3선거구)" sheetId="6" r:id="rId10"/>
    <sheet state="visible" name="김진오(대전시의원서구 제1선거구)" sheetId="7" r:id="rId11"/>
    <sheet state="visible" name="김영삼(대전시의원서구 제2선거구)" sheetId="8" r:id="rId12"/>
    <sheet state="visible" name="이재경(대전시의원서구 제3선거구)" sheetId="9" r:id="rId13"/>
    <sheet state="visible" name="이병철(대전시의원서구 제4선거구)" sheetId="10" r:id="rId14"/>
    <sheet state="visible" name="이중호(대전시의원서구 제5선거구)" sheetId="11" r:id="rId15"/>
    <sheet state="visible" name="이한영(대전시의원서구 제6선거구)" sheetId="12" r:id="rId16"/>
    <sheet state="visible" name="박종선(대전시의원유성구 제1선거구)" sheetId="13" r:id="rId17"/>
    <sheet state="visible" name="조원휘(대전시의원유성구 제3선거구)" sheetId="14" r:id="rId18"/>
    <sheet state="visible" name="이금선(대전시의원유성구 제4선거구)" sheetId="15" r:id="rId19"/>
    <sheet state="visible" name="방진영(대전시의원유성구 제2선거구)" sheetId="16" r:id="rId20"/>
    <sheet state="visible" name="박주화(대전시의원중구 제1선거구)" sheetId="17" r:id="rId21"/>
    <sheet state="visible" name="김선광(대전시의원중구 제2선거구)" sheetId="18" r:id="rId22"/>
    <sheet state="visible" name="민경배(대전시의원중구 제3선거구)" sheetId="19" r:id="rId23"/>
  </sheets>
  <definedNames/>
  <calcPr/>
</workbook>
</file>

<file path=xl/sharedStrings.xml><?xml version="1.0" encoding="utf-8"?>
<sst xmlns="http://schemas.openxmlformats.org/spreadsheetml/2006/main" count="4756" uniqueCount="667">
  <si>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대전시장 이장우</t>
    </r>
  </si>
  <si>
    <t>공약명</t>
  </si>
  <si>
    <t>세부공약</t>
  </si>
  <si>
    <t>공약분류</t>
  </si>
  <si>
    <t>기후정의</t>
  </si>
  <si>
    <t>성평등</t>
  </si>
  <si>
    <t>평화</t>
  </si>
  <si>
    <t>시민참여</t>
  </si>
  <si>
    <t>경제도시 대전</t>
  </si>
  <si>
    <t>산업용지 500만평+α 조성 및 제2 대덕연구단지 조성</t>
  </si>
  <si>
    <t>a1</t>
  </si>
  <si>
    <t>x</t>
  </si>
  <si>
    <t>자본금 10조원 규모 대전 본사 기업금융중심 지역은행 설립</t>
  </si>
  <si>
    <t>a3</t>
  </si>
  <si>
    <t>대기업·플랫폼 기업 유치 및 첨단·벤처 기업유치로 일자리 창출</t>
  </si>
  <si>
    <t>분야별 시설 신설</t>
  </si>
  <si>
    <t>공약 수</t>
  </si>
  <si>
    <t>분야별 시설 개설</t>
  </si>
  <si>
    <t>분야별 시설 프로그램 
및 제도</t>
  </si>
  <si>
    <t>분야별 입법</t>
  </si>
  <si>
    <t>분야별 공약 수</t>
  </si>
  <si>
    <t>방위사업청 대전 이전 추진</t>
  </si>
  <si>
    <t>경제(a1)</t>
  </si>
  <si>
    <t>경제(a2)</t>
  </si>
  <si>
    <t>경제(a3)</t>
  </si>
  <si>
    <t>경제(a4)</t>
  </si>
  <si>
    <t>대전시-KAIST 혁신 벤처 클러스터 구축</t>
  </si>
  <si>
    <t>문화체육관광(b1)</t>
  </si>
  <si>
    <t>문화체육관광(b2)</t>
  </si>
  <si>
    <t>문화체육관광(b3)</t>
  </si>
  <si>
    <t>문화체육관광(b4)</t>
  </si>
  <si>
    <t>한국치의과학연구원 대전 설립 및 클러스터 육성</t>
  </si>
  <si>
    <t>행정복지(c1)</t>
  </si>
  <si>
    <t>행정복지(c2)</t>
  </si>
  <si>
    <t>행정복지(c3)</t>
  </si>
  <si>
    <t>행정복지(c4)</t>
  </si>
  <si>
    <t>방위·항공우주·나노반도체·바이오헬스케어 등 핵심 전략사업 육성</t>
  </si>
  <si>
    <t>공공시설(d1)</t>
  </si>
  <si>
    <t>공공시설(d2)</t>
  </si>
  <si>
    <t>공공시설(d3)</t>
  </si>
  <si>
    <t>공공시설(d4)</t>
  </si>
  <si>
    <t>교통도시 대전</t>
  </si>
  <si>
    <t>도시철도 2호선 조기 착공</t>
  </si>
  <si>
    <t>f1</t>
  </si>
  <si>
    <t>의료(e1)</t>
  </si>
  <si>
    <t>의료(e2)</t>
  </si>
  <si>
    <t>의료(e3)</t>
  </si>
  <si>
    <t>의료(e4)</t>
  </si>
  <si>
    <t>도시철도 3호선 (지하철) 추진 - 신탄진~산내 등</t>
  </si>
  <si>
    <t>교통(f1)</t>
  </si>
  <si>
    <t>교통(f2)</t>
  </si>
  <si>
    <t>교통(f3)</t>
  </si>
  <si>
    <t>교통(f4)</t>
  </si>
  <si>
    <t>도시철도 4호선 (자기부상열차/트램) 추진</t>
  </si>
  <si>
    <t>교육(g1)</t>
  </si>
  <si>
    <t>교육(g2)</t>
  </si>
  <si>
    <t>교육(g3)</t>
  </si>
  <si>
    <t>교육(g4)</t>
  </si>
  <si>
    <t>도시철도 5호선 (지하철) 추진 - 정부청사~도마</t>
  </si>
  <si>
    <t>주거/안전(h1)</t>
  </si>
  <si>
    <t>주거/안전(h2)</t>
  </si>
  <si>
    <t>주거/안전(h3)</t>
  </si>
  <si>
    <t>주거/안전(h4)</t>
  </si>
  <si>
    <t>대전권 제2외곽순환고속도로 조기 건설</t>
  </si>
  <si>
    <t>지방정치(i1)</t>
  </si>
  <si>
    <t>지방정치(i2)</t>
  </si>
  <si>
    <t>지방정치(i3)</t>
  </si>
  <si>
    <t>지방정치(i4)</t>
  </si>
  <si>
    <t>호남고속도로 지선(유성IC) 7km 구간 지하화</t>
  </si>
  <si>
    <t>노동(j1)</t>
  </si>
  <si>
    <t>노동(j2)</t>
  </si>
  <si>
    <t>노동(j3)</t>
  </si>
  <si>
    <t>노동(j4)</t>
  </si>
  <si>
    <t>유성복합터미널 최단기 완공</t>
  </si>
  <si>
    <t>기타(n)</t>
  </si>
  <si>
    <t>청년이 살아야 대전이 산다</t>
  </si>
  <si>
    <t>대전 청년 소통·공론·합의 네트워크 플랫폼 구축</t>
  </si>
  <si>
    <t>총합</t>
  </si>
  <si>
    <t>청년 안심·안정 주거 생활환경 보장</t>
  </si>
  <si>
    <t>h3</t>
  </si>
  <si>
    <t>있음</t>
  </si>
  <si>
    <t>없음</t>
  </si>
  <si>
    <t>대전 내 대학 활용 로컬크리에이터 인력 양성</t>
  </si>
  <si>
    <t>g3</t>
  </si>
  <si>
    <t>청년 지역금융 지원체계 강화</t>
  </si>
  <si>
    <t>대전 맞춤형 일자리 사업 재구조화</t>
  </si>
  <si>
    <t>여성이 안전하고 행복한 대전</t>
  </si>
  <si>
    <t>경력단절여성 취업장려금 지원</t>
  </si>
  <si>
    <t>c3</t>
  </si>
  <si>
    <t>경력단절여성 기업연계 취업 및 교육지원</t>
  </si>
  <si>
    <t>여성 안심화장실(CCTV) 확대 설치</t>
  </si>
  <si>
    <t>h2</t>
  </si>
  <si>
    <t>맞벌이 가정 가사지원 서비스 추진</t>
  </si>
  <si>
    <t>녹색어머니회 활동 지원 확대</t>
  </si>
  <si>
    <t>음식물처리기 보조금제 시행</t>
  </si>
  <si>
    <t>아이 낳고 키우기 좋은 대전</t>
  </si>
  <si>
    <t>맞벌이 가정 아침·저녁 급식지원센터 운영</t>
  </si>
  <si>
    <t>온라인 강의 무상 서비스</t>
  </si>
  <si>
    <t>국제화센터 설립</t>
  </si>
  <si>
    <t>g1</t>
  </si>
  <si>
    <t>어린이·청소년 평균 키 1cm 성장 프로젝트</t>
  </si>
  <si>
    <t>어린이집·초등학교 안전교육 정례화</t>
  </si>
  <si>
    <t>친환경급식 개선 (영유아·학교급식 차액 지원·공동구매·친환경 확대·방사능·GMO 안전급식)</t>
  </si>
  <si>
    <t>영유아 보육 여건 개선 (교사 처우 개선·공립어린이집 확대)</t>
  </si>
  <si>
    <t>교육공무원·소방공무원 복지비 인상 추진</t>
  </si>
  <si>
    <t>j3</t>
  </si>
  <si>
    <t>노잼도시에서 심쿵대전으로</t>
  </si>
  <si>
    <t>대전 연고 E-스포츠단 창단</t>
  </si>
  <si>
    <t>b3</t>
  </si>
  <si>
    <t>사회인야구장 5개구별 4개소 총 20개소 확충</t>
  </si>
  <si>
    <t>b1</t>
  </si>
  <si>
    <t>사회체육시설+글램핑·캠핑·차박·공유식당·샤워시설 확충</t>
  </si>
  <si>
    <t>축구경기장 5개구별 2개소 총 10개소 확충</t>
  </si>
  <si>
    <t>탁구·배드민턴·당구 복합경기장, 테니스 코트, 게이트볼장 확충</t>
  </si>
  <si>
    <t>파크골프장 및 사계절 인하우스 골프장 조성</t>
  </si>
  <si>
    <t>반려동물은 가족입니다</t>
  </si>
  <si>
    <t>반려동물 동반 세대 정책욕구조사 시행</t>
  </si>
  <si>
    <t>반려동물 정책 현안 시민공론화 및 합의</t>
  </si>
  <si>
    <t>24시간 안전 반려동물 놀이터 5개구별 1개소 확충</t>
  </si>
  <si>
    <t>d1</t>
  </si>
  <si>
    <t>유아동·청소년 반려동물 매개치료 지원 활성화</t>
  </si>
  <si>
    <t>어르신·장애인 돌봄</t>
  </si>
  <si>
    <t>어르신 스마트워치 지원</t>
  </si>
  <si>
    <t>어르신 병원 동행 도우미제</t>
  </si>
  <si>
    <t>1인가구 안심특별관리프로그램</t>
  </si>
  <si>
    <t>노인여가건강복지센터 설립 운영</t>
  </si>
  <si>
    <t>c1</t>
  </si>
  <si>
    <t>장애인안전센터 설립 추진</t>
  </si>
  <si>
    <t>장애인 기본권 보장 위한 시설 확충</t>
  </si>
  <si>
    <t>c2</t>
  </si>
  <si>
    <t>장애인 직업재활 시설 확충</t>
  </si>
  <si>
    <t>j1</t>
  </si>
  <si>
    <t>교통약자 이동편의 서비스 확대</t>
  </si>
  <si>
    <t>f3</t>
  </si>
  <si>
    <t>세계장애인노동인권지도자대회 유치</t>
  </si>
  <si>
    <t>장애인 관련 조례 정비 (경제활동·고령장애인·표준사업장)</t>
  </si>
  <si>
    <t>c4</t>
  </si>
  <si>
    <t>다문화 가족</t>
  </si>
  <si>
    <t>다문화 인터넷 방송국 설치 추진</t>
  </si>
  <si>
    <t>대전 글로벌 다문화타운 조성 추진</t>
  </si>
  <si>
    <t>다문화 가정 자녀 맞춤형 교육 지원</t>
  </si>
  <si>
    <t>대전예술인 중심 문화예술 허브</t>
  </si>
  <si>
    <t>대전예술중흥종합계획 중장기 전략 수립 추진</t>
  </si>
  <si>
    <t>예술인 주도 대전예술정책 추진기구 구성</t>
  </si>
  <si>
    <t>문화예술공간 확충·전문화 통한 365일 상설 공연·전시</t>
  </si>
  <si>
    <t>비래동 대전육교 명품 역사관광 민자사업 추진</t>
  </si>
  <si>
    <t>제2대전문학관·제2시립미술관·사진전시관·취타대 설립</t>
  </si>
  <si>
    <t>대전서예진흥원·뷰티산업진흥원 설립 추진</t>
  </si>
  <si>
    <t>대전 0시 축제 중심 사계절·심야관광 활성화 추진</t>
  </si>
  <si>
    <t>코로나19 극복 지역경제활성화</t>
  </si>
  <si>
    <t>영세 소상공인 경영안정자금 지원</t>
  </si>
  <si>
    <t>특례보증 통한 저리대출 자금 확대</t>
  </si>
  <si>
    <t>소상공인 온라인 플랫폼 구축 활성화</t>
  </si>
  <si>
    <t>전통시장 주차장 조성 지원 확대</t>
  </si>
  <si>
    <t>a2</t>
  </si>
  <si>
    <t>전통시장 공동배송시스템 구축</t>
  </si>
  <si>
    <t>전통시장 시설 현대화 및 서비스 고도화</t>
  </si>
  <si>
    <t>우리 농산물 직거래 확대</t>
  </si>
  <si>
    <t>유성구 공약</t>
  </si>
  <si>
    <t>과학수도 완성 위한 제2 대덕연구단지 조성</t>
  </si>
  <si>
    <t>안산 첨단 국방산업단지 추진</t>
  </si>
  <si>
    <t>노은 농수산물 시장 활성화</t>
  </si>
  <si>
    <t>장대삼거리 교차로 입체화 추진</t>
  </si>
  <si>
    <t>서남부스포츠타운 조기 완공</t>
  </si>
  <si>
    <t>유성 온천관광특구 관광 활성화</t>
  </si>
  <si>
    <t>도안 갑천 친수구역·생태 호수공원 조기 완료</t>
  </si>
  <si>
    <t>동서대로(용계동~학하동) 개설 및 도로 확장</t>
  </si>
  <si>
    <t>월드컵경기장 내 복합문화체육 공간 마련</t>
  </si>
  <si>
    <t>b2</t>
  </si>
  <si>
    <t>학하지구 내 노인종합복지관 건립</t>
  </si>
  <si>
    <t>유성 구암 역세권: 그랜드슬램 콤플렉스 민자 유치 개발</t>
  </si>
  <si>
    <t>서구 공약</t>
  </si>
  <si>
    <t>둔산 신도시권: 둔산 타임월드~시청역 구간 T자형 개발</t>
  </si>
  <si>
    <t>둔산지구 도시재생 리모델링 추진</t>
  </si>
  <si>
    <t>둔산 재건축·재개발 마스터플랜 수립 및 규제요건 완화</t>
  </si>
  <si>
    <t>대규모 지하주차장 건립</t>
  </si>
  <si>
    <t>둔산 층고 제한 완화 및 용적률 상향 추진</t>
  </si>
  <si>
    <t>KT인재개발원 부지 데이터·AI·IoT 집적 복합단지 조성 추진</t>
  </si>
  <si>
    <t>장태산·노루벌 일원 국가정원 지정 추진</t>
  </si>
  <si>
    <t>도안대로 조기 개통 (원앙마을 1단지~목원대 1.9km)</t>
  </si>
  <si>
    <t>서대전IC 나들목 진출입로 확장</t>
  </si>
  <si>
    <t>갑천네거리 등 상습정체구간 도로 입체화</t>
  </si>
  <si>
    <t>도안 호수공원 조기 마무리</t>
  </si>
  <si>
    <t>국민체육센터 건립 추진(내동·가장동·괴정동·변동 일원)</t>
  </si>
  <si>
    <t>도심 노후 근린공원 치유의 숲 조성</t>
  </si>
  <si>
    <t>노후 하수관로 교체사업 추진</t>
  </si>
  <si>
    <t>d2</t>
  </si>
  <si>
    <t>중구 공약</t>
  </si>
  <si>
    <t>중촌 벤처밸리 조성 추진</t>
  </si>
  <si>
    <t>중구 개발본부(테스크포스팀) 설치</t>
  </si>
  <si>
    <t>i3</t>
  </si>
  <si>
    <t>활력 넘치는 청년 중구 만들기</t>
  </si>
  <si>
    <t>특색있는 마을 공동체 만들기 운동 전개</t>
  </si>
  <si>
    <t>대전도시철도2호선 트램 서대전육교·테미고개 지하화</t>
  </si>
  <si>
    <t>대전 순환도로망 조기 구축</t>
  </si>
  <si>
    <t>충청권 광역철도(계룡~신탄진) 조기 착공</t>
  </si>
  <si>
    <t>서대전역 KTX 증편 및 주변 상권 활성화</t>
  </si>
  <si>
    <t>생활밀착형 복합커뮤니티센터 건립 지원</t>
  </si>
  <si>
    <t>중구 소방서 신설</t>
  </si>
  <si>
    <t>h1</t>
  </si>
  <si>
    <t>중구 노인종합복지관 신설</t>
  </si>
  <si>
    <t>동구 공약</t>
  </si>
  <si>
    <t>주거환경개선사업 조기 마무리</t>
  </si>
  <si>
    <t>소제중앙공원 조속 추진</t>
  </si>
  <si>
    <t>용운동 일원·대전천 일원 하수관로 정비사업 조기 완공</t>
  </si>
  <si>
    <t>첨단산업 허브센터 건립 및 디지털 바이오 헬스 단지 조성</t>
  </si>
  <si>
    <t>취약지역 CCTV 증설 및 스마트 통합 플랫폼 연계</t>
  </si>
  <si>
    <t>만인산·식장산·대청호 레저벨트 조성, 대청호 오백리길 명품 숲길</t>
  </si>
  <si>
    <t>도시재생사업 강력 추진 및 행정규제 완화</t>
  </si>
  <si>
    <t>충청권광역철도(대전~옥천구간) 조기 착공</t>
  </si>
  <si>
    <t>동구 인쇄산업 육성 지원</t>
  </si>
  <si>
    <t>동구 육아종합지원센터 유치</t>
  </si>
  <si>
    <t>구성중학교 및 천동중·고등학교 신설 지원</t>
  </si>
  <si>
    <t>동별 공영주차장 건립 추진</t>
  </si>
  <si>
    <t>전통시장 활성화 및 대형버스(중앙시장·역전시장) 주차장 개설</t>
  </si>
  <si>
    <t>수학·영어 중점 특성화 중학교</t>
  </si>
  <si>
    <t>대덕구 공약</t>
  </si>
  <si>
    <t>대전 1,2산업단지 미래융복합 단지 추진</t>
  </si>
  <si>
    <t>연축혁신도시 조기 선정 유치 및 개발 추진</t>
  </si>
  <si>
    <t>금강·갑천 합수구역 국가공원 또는 시공원화, 친수구역 리뉴얼</t>
  </si>
  <si>
    <t>계족산 시민공원 조성</t>
  </si>
  <si>
    <t>청년/여성/중장년/노년층 구직활동 종합 행정서비스 지원</t>
  </si>
  <si>
    <t>동부 외곽 순환도로(4차선) 조기 착공 - 비래동 길치근린공원~와동(5.7km)</t>
  </si>
  <si>
    <t>대전권 순환도로(4차선) 개설 - 신구교~현도교(5.5km)</t>
  </si>
  <si>
    <t>대청대교~평촌(7.9km) 외곽순환도로 조기 착공</t>
  </si>
  <si>
    <t>대전(신탄진) 조차장 부지 조기 개발</t>
  </si>
  <si>
    <t>금강 및 금강변 친수공간 공원화 사업 추진</t>
  </si>
  <si>
    <t>원도심 근린공원 리모델링</t>
  </si>
  <si>
    <t>신일동 화훼단지 조성 사업 추진</t>
  </si>
  <si>
    <t>대전역세권·원도심</t>
  </si>
  <si>
    <t>대전역세권 개발 조기 마무리</t>
  </si>
  <si>
    <t>정동·중동 재개발 뉴딜사업</t>
  </si>
  <si>
    <t>원도심 재건축·재개발 패스트 트랙 (인허가 7년 이내 단축)</t>
  </si>
  <si>
    <t>대청호 일대</t>
  </si>
  <si>
    <t>친수환경 및 수변도시 조성 (대전천 오정동권·갑천 평송수련원권·유등천 서부터미널권)</t>
  </si>
  <si>
    <t>대청호 수원 유입 3대 하천 수변공간 도시재생 (파이프라인 설치)</t>
  </si>
  <si>
    <t>도시재생</t>
  </si>
  <si>
    <t>도시재생공사 설립</t>
  </si>
  <si>
    <t>도심 단절 경부선·호남선 지하화 추진</t>
  </si>
  <si>
    <r>
      <rPr>
        <rFont val="Arial"/>
        <b/>
        <color rgb="FFFF0000"/>
        <sz val="13.0"/>
      </rPr>
      <t xml:space="preserve">국민의 힘 </t>
    </r>
    <r>
      <rPr>
        <rFont val="Arial"/>
        <b/>
        <color theme="1"/>
        <sz val="13.0"/>
      </rPr>
      <t>대전시의원 이효성</t>
    </r>
    <r>
      <rPr>
        <rFont val="Arial"/>
        <b val="0"/>
        <color theme="1"/>
        <sz val="13.0"/>
      </rPr>
      <t>(대전광역시 대덕구 제1선거구 (오정동, 대화동, 법1동, 법2동))</t>
    </r>
  </si>
  <si>
    <t>활기찬 희망대덕 5대 주요 약속</t>
  </si>
  <si>
    <t>DD밸리 프로젝트 중앙정부 제안·설득으로 대전 1,2산업단지를 미래융복합단지로 조성</t>
  </si>
  <si>
    <t>연축혁신도시 조기 구축 및 신도시 규모 단계별 확대</t>
  </si>
  <si>
    <t>대덕물길30리 프로젝트 - 금강·갑천 합수구역 국가공원/시공원화 및 친수구역 리뉴얼</t>
  </si>
  <si>
    <t>계족산 국민공원 프로젝트 - 관광자원 확대로 지역경제 활성화</t>
  </si>
  <si>
    <t>다시도전 프로젝트 - 청년·여성·중장년·노년층 구직활동 종합 행정서비스</t>
  </si>
  <si>
    <t>지역현안 10대 약속</t>
  </si>
  <si>
    <t>조차장 복합개발 대통령 공약사업 적극 행정 지원</t>
  </si>
  <si>
    <t>동부외곽 순환도로 개설 조기 착공</t>
  </si>
  <si>
    <t>광역철도 및 트램 추진 - 대덕구 교통환승 최적화</t>
  </si>
  <si>
    <t>동서교육격차 해소 위한 대덕구 교육환경 개선</t>
  </si>
  <si>
    <t>지역균형발전 위한 재건축·재개발 적극 행정 지원</t>
  </si>
  <si>
    <t>지역상권 활성화 위한 공용주차장 확대로 주차난 해소</t>
  </si>
  <si>
    <t>쉼표가 있는 삶을 위한 문화콘텐츠 발굴 및 행정 지원</t>
  </si>
  <si>
    <t>대덕구 관내 경로당 시설 현대화 및 안전시설 개선</t>
  </si>
  <si>
    <t>지역상권 활성화 위한 골목길 미관 정비사업 추진</t>
  </si>
  <si>
    <t>출산장려정책 및 지역경제 활성화 위한 산모건강지원금 지급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</si>
  <si>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송활섭</t>
    </r>
    <r>
      <rPr>
        <rFont val="Arial"/>
        <b val="0"/>
        <color theme="1"/>
        <sz val="13.0"/>
      </rPr>
      <t>(대전광역시 대덕구 제2선거구 (회덕동, 신탄진동, 석봉동, 덕암동, 목상동))</t>
    </r>
  </si>
  <si>
    <t>신탄진·회덕 핵심축</t>
  </si>
  <si>
    <t>순환도로(신구교~현도교) 4차선도로 개설 추진</t>
  </si>
  <si>
    <t>대청대교~평촌~상서~와동 외곽순환도로 우선 사업 추진</t>
  </si>
  <si>
    <t>연축혁신지구 행정타운 조기 구축 및 단계별 규모 확대</t>
  </si>
  <si>
    <t>신탄진역 기점 광역도시철도 및 지하철 3호선 추진</t>
  </si>
  <si>
    <t>골목상권 활성화 위한 공용주차장 부지 확보</t>
  </si>
  <si>
    <t>지역균형 발전 위한 재건축·재개발 확대 지원</t>
  </si>
  <si>
    <t>모두가 살기 좋은 행복한 대덕</t>
  </si>
  <si>
    <t>지역 인재양성 위한 교육환경 여건 마련</t>
  </si>
  <si>
    <t>노후된 경로당 시설 현대화 및 안전설비 개선</t>
  </si>
  <si>
    <t>도로변 경관개선 및 연결녹지 조성</t>
  </si>
  <si>
    <t>계족산과 대청댐 연계 관광벨트 조성</t>
  </si>
  <si>
    <t>처리분구 하수관로 정비사업 범위 확대</t>
  </si>
  <si>
    <t>월1회 민원의 날 설치 운영 (현장정치·풀뿌리 주민자치 실현)</t>
  </si>
  <si>
    <t>덕암동</t>
  </si>
  <si>
    <t>낙후된 지역 도시재생사업 추진</t>
  </si>
  <si>
    <t>주민 편익시설 증진 및 인프라 확충</t>
  </si>
  <si>
    <t>미세먼지 저감정책 시범지구 추진</t>
  </si>
  <si>
    <t>3·4공단 하이패스 전용 나들목 추진</t>
  </si>
  <si>
    <t>석봉동</t>
  </si>
  <si>
    <t>석봉시장 주변 공영주차장 확충</t>
  </si>
  <si>
    <t>공공 빅데이터 포털 센터 추진</t>
  </si>
  <si>
    <t>골목길 정비사업으로 생활환경 개선</t>
  </si>
  <si>
    <t>산호 빛 야외수영장을 실내수영장으로 변경</t>
  </si>
  <si>
    <t>신탄진역(서광장) 복합개발 추진 및 5일장 해결방안 모색</t>
  </si>
  <si>
    <t>신탄진동</t>
  </si>
  <si>
    <t>대청호주변 국민 힐링파크 확대 노력</t>
  </si>
  <si>
    <t>도시교통망 확충 및 도로환경 여건 개선</t>
  </si>
  <si>
    <t>친수구역 하천생태 복원 및 녹화사업</t>
  </si>
  <si>
    <t>목상동</t>
  </si>
  <si>
    <t>동호인 체육공원 특화지역 조성</t>
  </si>
  <si>
    <t>3·4대덕산업단지 주변 환경 감시시스템 확대</t>
  </si>
  <si>
    <t>복합커뮤니티센터 신설 (도서관·문화·예술기능)</t>
  </si>
  <si>
    <t>공단지역 미세먼지 저감대책 마련</t>
  </si>
  <si>
    <t>회덕동</t>
  </si>
  <si>
    <t>계족산(장동휴양림) 시민공원 공동화사업 추진</t>
  </si>
  <si>
    <t>효자지구 주거안정 개선사업 조기 착공</t>
  </si>
  <si>
    <t>회덕 유생고을 조성 및 향교문화축제 활성화</t>
  </si>
  <si>
    <t>회덕 화훼유통 산업단지 유치 노력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</si>
  <si>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송인석</t>
    </r>
    <r>
      <rPr>
        <rFont val="Arial"/>
        <b val="0"/>
        <color theme="1"/>
        <sz val="13.0"/>
      </rPr>
      <t>(대전광역시 동구 제1선거구 (중앙동, 효동, 신인동, 홍도동, 삼성동, 산내동))</t>
    </r>
  </si>
  <si>
    <t>핵심 비전</t>
  </si>
  <si>
    <t>중앙시장 및 대전역 일원 관광자원화</t>
  </si>
  <si>
    <t>동구의 미래와 교육수요 가오동 국제화센터 재개관 추진 지원</t>
  </si>
  <si>
    <t>g2</t>
  </si>
  <si>
    <t>주택밀집지역 공영주차장 확충</t>
  </si>
  <si>
    <t>도로·교통 인프라 확충</t>
  </si>
  <si>
    <t>탄탄한 교육기반 지속 확대</t>
  </si>
  <si>
    <t>아동 친화 도시 조성 (동마다 작은 도서관 건립)</t>
  </si>
  <si>
    <t>대전도시철도 3호선 신설</t>
  </si>
  <si>
    <t>경로당 및 어르신 건강 운동시설 확충</t>
  </si>
  <si>
    <t>중앙동</t>
  </si>
  <si>
    <t>대전천·대동천 수목원 수준 휴식공간 조성, 복합문화공간 북카페도서관 설립</t>
  </si>
  <si>
    <t>중앙시장·대전역 일원 관광자원화</t>
  </si>
  <si>
    <t>주거환경개선사업(소제지구) 조기 마무리</t>
  </si>
  <si>
    <t>대전역 역세권개발 민자유치 지원</t>
  </si>
  <si>
    <t>중앙시장 대형버스 주차장 개설</t>
  </si>
  <si>
    <t>품격있는 종합복지관 개설(대동·신안동·소제동·산내동)</t>
  </si>
  <si>
    <t>홍도동</t>
  </si>
  <si>
    <t>복합문화공간 북카페도서관 설립</t>
  </si>
  <si>
    <t>청룡·경성2차 재건축 지원</t>
  </si>
  <si>
    <t>소공원 및 공영주차장 건립 추진</t>
  </si>
  <si>
    <t>산내동</t>
  </si>
  <si>
    <t>대전천 주변 수목원 수준 휴식공간 조성</t>
  </si>
  <si>
    <t>대별동 도시개발 지원</t>
  </si>
  <si>
    <t>오투그란데~남대전장례식장 대별교 신설</t>
  </si>
  <si>
    <t>산내동 도서관 건립 지원</t>
  </si>
  <si>
    <t>대전도시철도 3호선 신설(산내 일원)</t>
  </si>
  <si>
    <t>산내 복지관 신축</t>
  </si>
  <si>
    <t>등산로 화장실 신축</t>
  </si>
  <si>
    <t>삼성동</t>
  </si>
  <si>
    <t>대전천 수목원 수준 휴식공간 조성</t>
  </si>
  <si>
    <t>노인종합복지관 유치</t>
  </si>
  <si>
    <t>대천천 친수구역 조성으로 도심 캠핑장</t>
  </si>
  <si>
    <t>유휴부지 소형 공영주차장 건립 추진</t>
  </si>
  <si>
    <t>효동</t>
  </si>
  <si>
    <t>가오동 게이트볼장 신설(가오근린공원 내)</t>
  </si>
  <si>
    <t>가오동(3단지)~은어송지하차도 도로개설</t>
  </si>
  <si>
    <t>천동초등학교 증축</t>
  </si>
  <si>
    <t>천동중학교 설립</t>
  </si>
  <si>
    <t>육아종합지원센터</t>
  </si>
  <si>
    <t>신인동</t>
  </si>
  <si>
    <t>지하철2호선 인동역 신설</t>
  </si>
  <si>
    <t>인동시장 공영주차장 확장</t>
  </si>
  <si>
    <t>3·16만세운동기념 보훈공원 조성 지원</t>
  </si>
  <si>
    <t>인동 국민생활체육센터 조기 완공 및 진입로 확장</t>
  </si>
  <si>
    <t>신인동행정복지센터 인근 공원 및 주차장 조성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</si>
  <si>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이상래(</t>
    </r>
    <r>
      <rPr>
        <rFont val="Arial"/>
        <b val="0"/>
        <color theme="1"/>
        <sz val="13.0"/>
      </rPr>
      <t>대전광역시 동구 제2선거구 (판암1·2동, 용운동, 대동, 자양동, 가양1·2동))</t>
    </r>
  </si>
  <si>
    <t>동구의 미래·교육수요 가오동 국제화센터 재개관 추진 지원</t>
  </si>
  <si>
    <t>주거환경개선사업(대동2지구) 조기 마무리</t>
  </si>
  <si>
    <t>대전의료원 건립 조기착공</t>
  </si>
  <si>
    <t>e1</t>
  </si>
  <si>
    <t>도로·교통 인프라 확충(용방마을아파트~행복주민센터)</t>
  </si>
  <si>
    <t>대청 판암비즈밸리 조성과 스마트기업 유치</t>
  </si>
  <si>
    <t>트램구간 우회도로 개설(대동5가~대주파크빌)</t>
  </si>
  <si>
    <t>자양동</t>
  </si>
  <si>
    <t>대학로 인근 공영주차장 확충</t>
  </si>
  <si>
    <t>스마트 도서관 등 청소년 문화공간 개설</t>
  </si>
  <si>
    <t>대학로 육성 종합대책 추진</t>
  </si>
  <si>
    <t>자양동 공영주차장 조기 완공</t>
  </si>
  <si>
    <t>대동</t>
  </si>
  <si>
    <t>대동천 주변 수목원 수준 휴식공간 조성</t>
  </si>
  <si>
    <t>대동 4·8구역 재개발 추진</t>
  </si>
  <si>
    <t>대동교~대동5가 도로확장(트램 개통시 혼잡)</t>
  </si>
  <si>
    <t>f2</t>
  </si>
  <si>
    <t>하늘공원 접근도로 정비 및 주차시설 확충</t>
  </si>
  <si>
    <t>대동천 인근 근린공원(공연장·스케이트장)</t>
  </si>
  <si>
    <t>판암2동</t>
  </si>
  <si>
    <t>판암근린공원 내 파크골프장 개설</t>
  </si>
  <si>
    <t>청소년 문화예술 거점센터 조성</t>
  </si>
  <si>
    <t>용운동</t>
  </si>
  <si>
    <t>용운로 도로확장 추진(용방마을~행복센터)</t>
  </si>
  <si>
    <t>용운동 등 하수관로 분류화사업 조기 마무리</t>
  </si>
  <si>
    <t>용운시장 활성화 (보행여건 개선·아케이드 재시공)</t>
  </si>
  <si>
    <t>용운동 공영주차장(주차타워) 조기 완공</t>
  </si>
  <si>
    <t>대청동</t>
  </si>
  <si>
    <t>도시가스 공급 지원</t>
  </si>
  <si>
    <t>d3</t>
  </si>
  <si>
    <t>연육교 개설(관광자원화 가능한 탑정호식 현수교)</t>
  </si>
  <si>
    <t>주거지역·취락지역 GB 조정</t>
  </si>
  <si>
    <t>숙박·음식업·캠핑장 등 개설 등 규제완화 추진</t>
  </si>
  <si>
    <t>대청호 자전거길 조성</t>
  </si>
  <si>
    <t>판암1동</t>
  </si>
  <si>
    <t>소정지하차도~세천공원 철로변 도로개설</t>
  </si>
  <si>
    <t>은어송지하차도~삼성그린코아 도로 확장</t>
  </si>
  <si>
    <t>삼정동70번지~169번지 철도변 연결도로 개설</t>
  </si>
  <si>
    <t>판암동141-1~삼정동420-1번지 도로 확장</t>
  </si>
  <si>
    <t>판암동341-1번지 주변 도심공원 조성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</si>
  <si>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정명국</t>
    </r>
    <r>
      <rPr>
        <rFont val="Arial"/>
        <b val="0"/>
        <color theme="1"/>
        <sz val="13.0"/>
      </rPr>
      <t>(대전광역시 동구 제3선거구 (가양1동, 가양2동, 성남동, 용전동))</t>
    </r>
  </si>
  <si>
    <t>핵심 공약</t>
  </si>
  <si>
    <t>동별 작은도서관 적극 지원</t>
  </si>
  <si>
    <t>실내·외 생활체육시설 적극 지원</t>
  </si>
  <si>
    <t>소상공인 육성 지원</t>
  </si>
  <si>
    <t>용전동</t>
  </si>
  <si>
    <t>대전문학관을 용전동커뮤니티 시설로 활용 추진</t>
  </si>
  <si>
    <t>용전근린공원 조성 조기 완료</t>
  </si>
  <si>
    <t>복합터미널 주변 공영주차장 건립</t>
  </si>
  <si>
    <t>복합터미널 전선 없는 거리 조성</t>
  </si>
  <si>
    <t>동구청 가는 버스노선 조정</t>
  </si>
  <si>
    <t>신동아아파트 앞 도로정비</t>
  </si>
  <si>
    <t>성남동</t>
  </si>
  <si>
    <t>성남동작은도서관 엘리베이터 설치</t>
  </si>
  <si>
    <t>주거환경개선사업 조기 착공</t>
  </si>
  <si>
    <t>효촌아파트 주변 공영주차장 신설</t>
  </si>
  <si>
    <t>구성중학교 신설 지원</t>
  </si>
  <si>
    <t>성남동 1,3구역 재개발 추진 지원</t>
  </si>
  <si>
    <t>현대오피스텔 활용 방안 마련</t>
  </si>
  <si>
    <t>가양2동</t>
  </si>
  <si>
    <t>가양로 복개도로변 음식특화거리 조성</t>
  </si>
  <si>
    <t>복개도로 가로수 정비</t>
  </si>
  <si>
    <t>동구 원어민어린이영어 교육센터 지원</t>
  </si>
  <si>
    <t>가양동1구역 재개발 추진 지원</t>
  </si>
  <si>
    <t>가양동 대성여중 주변 가로등 추가 설치</t>
  </si>
  <si>
    <t>가양1동</t>
  </si>
  <si>
    <t>주차타워 겸비한 행정복지센터 이전 추진</t>
  </si>
  <si>
    <t>지역경제 살리는 벚꽃길 벨트 잇기 완성</t>
  </si>
  <si>
    <t>신도시장 확장 추진</t>
  </si>
  <si>
    <t>폴리텍 주변 공원화 추진</t>
  </si>
  <si>
    <t>보건대 주변 전신 지중화사업 추진</t>
  </si>
  <si>
    <t>대학로 주변 깨끗한 거리 조성 및 상권 활성화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</si>
  <si>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김진오</t>
    </r>
    <r>
      <rPr>
        <rFont val="Arial"/>
        <b val="0"/>
        <color theme="1"/>
        <sz val="13.0"/>
      </rPr>
      <t>(대전광역시 서구 제1선거구 (복수동, 도마1동, 도마2동, 정림동))</t>
    </r>
  </si>
  <si>
    <t>지역을 안전하게</t>
  </si>
  <si>
    <t>정림동 재해위험개선지구사업 신속 추진</t>
  </si>
  <si>
    <t>o</t>
  </si>
  <si>
    <t>도마동 재개발 사업 관련 안전 생활환경 조성</t>
  </si>
  <si>
    <t>대학을 새롭게</t>
  </si>
  <si>
    <t>대전과학기술대학교·배재대학교 등 지역대학 활성화</t>
  </si>
  <si>
    <t>체육을 새롭게</t>
  </si>
  <si>
    <t>시설 확충을 통한 체육 환경 개선</t>
  </si>
  <si>
    <t>학교·전문·생활 및 장애인 등 분야별 지원 확대</t>
  </si>
  <si>
    <t>장벽을 낮게</t>
  </si>
  <si>
    <t>저상버스 확충 등 교통이용 여건 개선</t>
  </si>
  <si>
    <t>O</t>
  </si>
  <si>
    <t>배리어 프리(barrier-free)' 환경 구축 및 문화 확산</t>
  </si>
  <si>
    <t>X</t>
  </si>
  <si>
    <t>놀이를 새롭게</t>
  </si>
  <si>
    <t>복수동 어린이도서관 설립</t>
  </si>
  <si>
    <t>노후 놀이터 정비 및 리모델링</t>
  </si>
  <si>
    <t>돌봄을 새롭게</t>
  </si>
  <si>
    <t>경로당 지원금 상향 조정</t>
  </si>
  <si>
    <t>갑천변 및 유등천변 반려견 놀이터 조성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</si>
  <si>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김영삼</t>
    </r>
    <r>
      <rPr>
        <rFont val="Arial"/>
        <b val="0"/>
        <color theme="1"/>
        <sz val="13.0"/>
      </rPr>
      <t>(대전광역시 서구 제2선거구 (변동, 괴정동, 가장동, 내동))</t>
    </r>
  </si>
  <si>
    <t>숨은 1cm를 찾아라</t>
  </si>
  <si>
    <t>대전 학생 평균키 1cm 향상 - 급식 키 성장 음식 제공</t>
  </si>
  <si>
    <t>체육시간 성장에 좋은 스트레칭</t>
  </si>
  <si>
    <t>방과후 활동을 통한 집중적인 키성장 운동방법</t>
  </si>
  <si>
    <t>KT연수원 아파트 신축 및 공원유치</t>
  </si>
  <si>
    <t>KT연수원 아파트 신축 및 공원 유치</t>
  </si>
  <si>
    <t>문화공원 조성</t>
  </si>
  <si>
    <t>청주 국제공항 리무진 버스 노선 신설</t>
  </si>
  <si>
    <t>국제공항 접근성 향상</t>
  </si>
  <si>
    <t>동별 맞춤 공약</t>
  </si>
  <si>
    <t>우범지역 LED가로등 설치</t>
  </si>
  <si>
    <t>학교주변(아동·여성) 안전귀가 벨 설치</t>
  </si>
  <si>
    <t>변동시장·가장동시장 주변 공영주차장 확보</t>
  </si>
  <si>
    <t>서부 내동초 육교 비가림막 설치 및 계단 안전바 설치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</si>
  <si>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이재경</t>
    </r>
    <r>
      <rPr>
        <rFont val="Arial"/>
        <b val="0"/>
        <color theme="1"/>
        <sz val="13.0"/>
      </rPr>
      <t>(대전광역시 서구 제3선거구 (가수원동, 관저1동, 관저2동, 기성동, 도안동))</t>
    </r>
  </si>
  <si>
    <t>이재경의 약속</t>
  </si>
  <si>
    <t>도안 호수공원~구봉산 노루벌~장태산 테마파크 조성 (도안 억새숲 공원화·황토길·정안저수지 데크길)</t>
  </si>
  <si>
    <t>가수원동 복지관 건립</t>
  </si>
  <si>
    <t>새말지구 개발사업 추진</t>
  </si>
  <si>
    <t>도안대로 조속 완공 및 도로변 마을 정비사업 지원</t>
  </si>
  <si>
    <t>옥녀봉 식수대 설치, 산책로·등산로 보수공사</t>
  </si>
  <si>
    <t>관저동 지하도 전기 및 누수시설 보수공사</t>
  </si>
  <si>
    <t>관저2동 마치상권 활성화</t>
  </si>
  <si>
    <t>관저동 가로공원을 문화예술 휴식공간으로 개발</t>
  </si>
  <si>
    <t>수도권 향우·출향기업과 대전 청년들의 취업 연계</t>
  </si>
  <si>
    <t>봉우재공원 식목사업으로 주민 휴식공간 확대</t>
  </si>
  <si>
    <t>구봉 8단지(공원관리소 뒤편길) 진입로 포장 교체</t>
  </si>
  <si>
    <t>괴곡동 구도로 주변 식목 등 재정비 사업</t>
  </si>
  <si>
    <t>은아아파트 1단지 인도 포장 공사</t>
  </si>
  <si>
    <r>
      <rPr>
        <rFont val="Arial"/>
        <b/>
        <color rgb="FFFF0000"/>
        <sz val="13.0"/>
      </rPr>
      <t xml:space="preserve">국민의 힘 </t>
    </r>
    <r>
      <rPr>
        <rFont val="Arial"/>
        <b/>
        <color theme="1"/>
        <sz val="13.0"/>
      </rPr>
      <t>대전시의원 이병철</t>
    </r>
    <r>
      <rPr>
        <rFont val="Arial"/>
        <b val="0"/>
        <color theme="1"/>
        <sz val="13.0"/>
      </rPr>
      <t>(대전광역시 서구 제4선거구 (용문동, 탄방동, 갈마1동, 갈마2동))</t>
    </r>
  </si>
  <si>
    <t>주민을 위한 공약</t>
  </si>
  <si>
    <t>경성큰마을 아파트 난방시설 개선사업 지원 (중앙난방→지역난방)</t>
  </si>
  <si>
    <t>탄방동 남선공원 둘레길(산책로) 조성</t>
  </si>
  <si>
    <t>남선공원 체육시설 및 낡은 운동기구 교체</t>
  </si>
  <si>
    <t>용문동 1·2종 일반 주거지역을 3종 주거지역으로 전환 - 초등학교 신설</t>
  </si>
  <si>
    <t>갈마동 지역주민 건강증진 위한 다목적 체육관 건립</t>
  </si>
  <si>
    <t>용문동 천변 쉼터 및 응급장비 설치</t>
  </si>
  <si>
    <t>노인전문 요양시설 증설 (생활보호대상자·저소득층 지원)</t>
  </si>
  <si>
    <r>
      <rPr>
        <rFont val="Arial"/>
        <b/>
        <color rgb="FFFF0000"/>
        <sz val="13.0"/>
      </rPr>
      <t xml:space="preserve">국민의 힘 </t>
    </r>
    <r>
      <rPr>
        <rFont val="Arial"/>
        <b/>
        <color theme="1"/>
        <sz val="13.0"/>
      </rPr>
      <t>대전시의원 이중호</t>
    </r>
    <r>
      <rPr>
        <rFont val="Arial"/>
        <b val="0"/>
        <color theme="1"/>
        <sz val="13.0"/>
      </rPr>
      <t>(대전광역시 서구 제5선거구 (둔산1동, 둔산2동, 둔산3동))</t>
    </r>
  </si>
  <si>
    <t>살기좋은 둔산 프로젝트</t>
  </si>
  <si>
    <t>노후화 개선을 위한 규제 완화 - 둔산지구단위계획 수정, 용적률 상향, 층수 제한 완화</t>
  </si>
  <si>
    <t>둔산 센트럴파크 고도화 - 테마 중심 공원 조성, 공원 확장 및 연결성 강화</t>
  </si>
  <si>
    <t>갑천변 재정비 및 조명 확보, 수상다리 및 천변체육시설 확보</t>
  </si>
  <si>
    <t>의료(뷰티)특구 조성 - 특구조성을 통한 의료메타단지 조성</t>
  </si>
  <si>
    <t>문화 도시 사업 - 청년관심축제 다양화(이스포츠 대회, 코스프레, 한여름 물총축제, 웹툰페스티벌 등)</t>
  </si>
  <si>
    <t>도시 미관 사업 - 노후화된 아파트상가 간판정비, 도로변 조명 확충으로 걷고 싶은 야경 조성</t>
  </si>
  <si>
    <t>청소년 안전 대책 마련 - 청소년 안전 교육 지원(신체·경제·법률 등 생활밀착 안전), 청소년 관련 사무 종사자에 대한 교육 및 실태 점검</t>
  </si>
  <si>
    <r>
      <rPr>
        <rFont val="Arial"/>
        <b/>
        <color rgb="FFFF0000"/>
        <sz val="13.0"/>
      </rPr>
      <t xml:space="preserve">국민의 힘 </t>
    </r>
    <r>
      <rPr>
        <rFont val="Arial"/>
        <b/>
        <color theme="1"/>
        <sz val="13.0"/>
      </rPr>
      <t>대전시의원 이한영</t>
    </r>
    <r>
      <rPr>
        <rFont val="Arial"/>
        <b val="0"/>
        <color theme="1"/>
        <sz val="13.0"/>
      </rPr>
      <t>(대전광역시 서구 제6선거구 (월평1동, 월평2동, 월평3동, 만년동))</t>
    </r>
  </si>
  <si>
    <t>명품마을만들기 사업</t>
  </si>
  <si>
    <t>둔산지구단위 계획 전면 재검토 완화 - 주민생활 부적합 규제 개혁, 용적률·층고 완화 등 추진</t>
  </si>
  <si>
    <t>갑천역·월평역·갈마역을 중심으로 역세권 개발 추진</t>
  </si>
  <si>
    <t>월평지역 토지합필·재개발·재건축·용적율 완화·층고제한 완화 등 추진</t>
  </si>
  <si>
    <t>월평1동 지역 종합사회복지관 건립 및 경로당 증설 추진</t>
  </si>
  <si>
    <t>월평지역 노후된 복지관 건물 전면리모델링 및 재건축 추진</t>
  </si>
  <si>
    <t>월평·만년동에 대규모 스마트 공영 주차장 건립 추진</t>
  </si>
  <si>
    <t>월평2동으로 둔산시외버스 하차정류장 원상복귀 설치 추진</t>
  </si>
  <si>
    <t>갑천 바닥준설 등 근본적인 수변 정비 사업 추진</t>
  </si>
  <si>
    <t>갑천변 체육시설 및 다양한 수상체육시설 설치 추진</t>
  </si>
  <si>
    <t>(구)마사회 건물에 주민 편의시설 갖추어 주민복지시설 설치추진, 프로그램 운영</t>
  </si>
  <si>
    <t>월평공원 정비사업 및 도시재개발 추진</t>
  </si>
  <si>
    <t>(가칭) 월평대교 건설추진 (월평초~유성홈플러스)</t>
  </si>
  <si>
    <t>월평동 회화나무가로수 교체추진</t>
  </si>
  <si>
    <r>
      <rPr>
        <rFont val="Arial"/>
        <b/>
        <color theme="1"/>
        <sz val="13.0"/>
      </rPr>
      <t>무소속 대전시의원 박종선</t>
    </r>
    <r>
      <rPr>
        <rFont val="Arial"/>
        <b val="0"/>
        <color theme="1"/>
        <sz val="13.0"/>
      </rPr>
      <t>(대전광역시 유성구 제1선거구 (진잠동, 학하동, 상대동, 원신흥동))</t>
    </r>
  </si>
  <si>
    <t>9대 시의원 공약</t>
  </si>
  <si>
    <t>진잠동 소재 방동저수지 위락 관광단지 조성 (출렁다리, 둘레길, 놀이시설, 편의시설 건립)</t>
  </si>
  <si>
    <t>퇴직 은퇴자 일자리 확충 - 대전시 공공서비스 부문 투입으로 일자리 제공</t>
  </si>
  <si>
    <t>도시철도 2호선 트램 조속 추진</t>
  </si>
  <si>
    <t>집 없는 서민·청년·여성·노인 전월세 지원금 대폭 확대</t>
  </si>
  <si>
    <t>저소득층 자녀 사교육비 지원책 마련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</si>
  <si>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조원휘</t>
    </r>
    <r>
      <rPr>
        <rFont val="Arial"/>
        <b val="0"/>
        <color theme="1"/>
        <sz val="13.0"/>
      </rPr>
      <t>(대전광역시 유성구 제3선거구 (노은2동, 노은3동, 신성동))</t>
    </r>
  </si>
  <si>
    <t>신성동 약속</t>
  </si>
  <si>
    <t>도시철도 2호선 트램지선 신설추진 (신성동~구즉동~관평동~전민동)</t>
  </si>
  <si>
    <t>행정복지센터 신축</t>
  </si>
  <si>
    <t>공영주차장 신설 및 주차난 개선</t>
  </si>
  <si>
    <t>덕진동 만남의 광장 확장</t>
  </si>
  <si>
    <t>대중교통 활성화 (자운대 운행버스 증차)</t>
  </si>
  <si>
    <t>탄동천 정비</t>
  </si>
  <si>
    <t>시내버스 노선 및 배차간격 조정</t>
  </si>
  <si>
    <t>노은2동 약속</t>
  </si>
  <si>
    <t>노은2동 복합커뮤니티센터 설립</t>
  </si>
  <si>
    <t>안산첨단국방산업단지 조속추진</t>
  </si>
  <si>
    <t>유성장애인 복지관 지원</t>
  </si>
  <si>
    <t>마을커뮤니티센터 '이음' 지원</t>
  </si>
  <si>
    <t>체육공원 신설</t>
  </si>
  <si>
    <t>노은3동 약속</t>
  </si>
  <si>
    <t>국민임대주택 방음벽 설치</t>
  </si>
  <si>
    <t>노은3동 복합커뮤니티센터 설립</t>
  </si>
  <si>
    <t>노은복지관 신설</t>
  </si>
  <si>
    <t>노은3동 치안센터 신설 추진</t>
  </si>
  <si>
    <t>지족터널 건설</t>
  </si>
  <si>
    <t>버스노선 증설 및 버스시간 단축</t>
  </si>
  <si>
    <t>반석천 정비</t>
  </si>
  <si>
    <t>지역맞춤 약속</t>
  </si>
  <si>
    <t>반려동물 복지센터 신설 추진</t>
  </si>
  <si>
    <t>노은 농수산물 도매시장 활성화 (축산물 복합상가 구축)</t>
  </si>
  <si>
    <t>어린이집·지역아동센터 지원 확대</t>
  </si>
  <si>
    <t>안전 사각지대 CCTV 및 보안등 확대 설치</t>
  </si>
  <si>
    <t>7대 의정활동 방향</t>
  </si>
  <si>
    <t>저출생 고령화 대책 대응</t>
  </si>
  <si>
    <t>빈부 격차의 간극 줄이기</t>
  </si>
  <si>
    <t>장애인 이동권 보장 확대</t>
  </si>
  <si>
    <t>탄소중립 환경대책 마련</t>
  </si>
  <si>
    <t>소상공인·자영업 활성화 대책</t>
  </si>
  <si>
    <t>청년 취업과 창업 및 일자리 창출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</si>
  <si>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이금선</t>
    </r>
    <r>
      <rPr>
        <rFont val="Arial"/>
        <b val="0"/>
        <color theme="1"/>
        <sz val="13.0"/>
      </rPr>
      <t>(대전광역시 유성구 제4선거구 (구즉동, 관평동, 전민동))</t>
    </r>
  </si>
  <si>
    <t>의정활동 방향</t>
  </si>
  <si>
    <t>아이 낳아 키우기 좋은 도시 대전</t>
  </si>
  <si>
    <t>맞춤형 돌봄과 행복한 교육·보육 환경 조성</t>
  </si>
  <si>
    <t>소상공인·자영업자·유통업 종사자 활성화 대책</t>
  </si>
  <si>
    <t>장애인·여성·청년 사회적 약자와 소외계층 대변</t>
  </si>
  <si>
    <t>시민들의 생활체육 활동지원</t>
  </si>
  <si>
    <t>대전형 어린이집·초등학교 방과후 돌봄시설 맞춤형 확충</t>
  </si>
  <si>
    <t>구즉동 약속</t>
  </si>
  <si>
    <t>트램지선 건설추진 (구즉동)</t>
  </si>
  <si>
    <t>복합문화센터 조속 추진 (구즉동)</t>
  </si>
  <si>
    <t>갑천변 꽃단지 조성</t>
  </si>
  <si>
    <t>악취 저감을 위한 대책 강구</t>
  </si>
  <si>
    <t>청소년 수련시설 건립 (구즉동)</t>
  </si>
  <si>
    <t>금고동 넷 제로타운 조성지원 (체육·여가시설 조성)</t>
  </si>
  <si>
    <t>주차문제 개선 (구족동)</t>
  </si>
  <si>
    <t>반려동물 놀이터 조성 (구족동)</t>
  </si>
  <si>
    <t>관평동 약속</t>
  </si>
  <si>
    <t>트램지선 건설추진 (관평동)</t>
  </si>
  <si>
    <t>복합 문화센터 신설 (관평동)</t>
  </si>
  <si>
    <t>용산동~화암4거리 도로 신설 조속 추진</t>
  </si>
  <si>
    <t>관평천정비 및 꽃단지 조성</t>
  </si>
  <si>
    <t>호반써밋아파트 내 초등학교 신설 조속 추진</t>
  </si>
  <si>
    <t>주차 문제 개선 (관평동)</t>
  </si>
  <si>
    <t>반려동물 놀이터 조성 (관평동)</t>
  </si>
  <si>
    <t>전민동 약속</t>
  </si>
  <si>
    <t>트램지선 건설추진 (전민동)</t>
  </si>
  <si>
    <t>복합 문화센터(문화센터 및 도서관) 신축 (전민동)</t>
  </si>
  <si>
    <t>갑천변 계절 꽃단지 조성 (전민동)</t>
  </si>
  <si>
    <t>악취 저감을 위한 대책 강구 (전민동)</t>
  </si>
  <si>
    <t>주차 문제 개선 (전민동)</t>
  </si>
  <si>
    <t>하수 처리장 이전</t>
  </si>
  <si>
    <t>반려동물 놀이터 조성 (전민동)</t>
  </si>
  <si>
    <r>
      <rPr>
        <rFont val="Arial"/>
        <b/>
        <color rgb="FF0000FF"/>
        <sz val="13.0"/>
      </rPr>
      <t>더불어민주당</t>
    </r>
    <r>
      <rPr>
        <rFont val="Arial"/>
        <b/>
        <color theme="1"/>
        <sz val="13.0"/>
      </rPr>
      <t xml:space="preserve"> 대전시의원 방진영</t>
    </r>
    <r>
      <rPr>
        <rFont val="Arial"/>
        <b val="0"/>
        <color theme="1"/>
        <sz val="13.0"/>
      </rPr>
      <t>(대전광역시 유성구 제2선거구 (온천1동, 온천2동, 노은1동))</t>
    </r>
  </si>
  <si>
    <t>민생경제 공약</t>
  </si>
  <si>
    <t>온통대전(지역화폐) 캐시백 할인정책 부활 - 고물가·불경기 시민 소비촉진 정책</t>
  </si>
  <si>
    <t>장대 A·B·C 구역 재개발 장기지연 해소 - 행정적 지원과 정책적 뒷받침</t>
  </si>
  <si>
    <t>공공 임대상가 도입 적극 추진 - 초기 창업자 경제적 부담 없이 사업 시작 지원</t>
  </si>
  <si>
    <t>소상공인 재정 지원 확대와 임대료 부담 완화</t>
  </si>
  <si>
    <t>유성구 온천문화와 연계한 골목상권 특화 거리 조성</t>
  </si>
  <si>
    <t>청년 창업 인큐베이팅 프로그램 강화</t>
  </si>
  <si>
    <t>청년임대주택(다가온) 공급 확대</t>
  </si>
  <si>
    <t>청년들의 지역 정착 지원</t>
  </si>
  <si>
    <r>
      <rPr>
        <rFont val="Arial"/>
        <b/>
        <color rgb="FFFF0000"/>
        <sz val="13.0"/>
      </rPr>
      <t xml:space="preserve">국민의 힘 </t>
    </r>
    <r>
      <rPr>
        <rFont val="Arial"/>
        <b/>
        <color theme="1"/>
        <sz val="13.0"/>
      </rPr>
      <t>대전시의원 박주화</t>
    </r>
    <r>
      <rPr>
        <rFont val="Arial"/>
        <b val="0"/>
        <color theme="1"/>
        <sz val="13.0"/>
      </rPr>
      <t>(대전광역시 중구 제1선거구 (은행선화동, 대흥동, 문창동, 석교동, 대사동, 부사동))</t>
    </r>
  </si>
  <si>
    <t>6대 공약</t>
  </si>
  <si>
    <t>우리동네 지하철 조기 착공 적극 추진</t>
  </si>
  <si>
    <t>대전천 수질개선 및 풍부한 수량확보로 생태계복원</t>
  </si>
  <si>
    <t>구도심 재개발 활성화로 살고 싶은 중구 건설</t>
  </si>
  <si>
    <t>보문산·뿌리공원·오월드를 연계한 관광활성화 추진</t>
  </si>
  <si>
    <t>여성들이 지역주변에서 일할 수 있도록 일자리 창출</t>
  </si>
  <si>
    <t>어르신들의 경력을 활용한 일자리 모색</t>
  </si>
  <si>
    <t>기업체 청년들 일자리 지원제도 모색</t>
  </si>
  <si>
    <t>지역화폐 발행으로 시장활성화 및 일자리 기대</t>
  </si>
  <si>
    <t>보문산 관광시설 확대로 지역경제 활성화</t>
  </si>
  <si>
    <t>뿌리공원 스포츠레저 연계로 활성화 모색</t>
  </si>
  <si>
    <t>예술인 활동지원으로 관광객 향상</t>
  </si>
  <si>
    <t>인접 기초자치단체와 연계한 관광산업 개발</t>
  </si>
  <si>
    <t>중구 발전을 위한 실무 협의체 구성</t>
  </si>
  <si>
    <t>주민자치형 공공서비스 확대</t>
  </si>
  <si>
    <t>청년 및 여성들을 위한 소통공간 마련</t>
  </si>
  <si>
    <t>주민들에게 안전한 먹거리 제공을 위한 감시 철저</t>
  </si>
  <si>
    <t>아동과 여성이 안전한 사회환경 강화</t>
  </si>
  <si>
    <t>소방차 진입 어려운 주택가 공공 소화전 설치 확대</t>
  </si>
  <si>
    <t>범죄예방을 위한 우범지역 소멸 대책</t>
  </si>
  <si>
    <t>어르신 의료복지 서비스 확대방안 마련</t>
  </si>
  <si>
    <t>노인건강 돌봄 시스템 활성화</t>
  </si>
  <si>
    <t>반려동물을 위한 휴식공간 조성 추진</t>
  </si>
  <si>
    <t>출산장려금 지원 확대</t>
  </si>
  <si>
    <r>
      <rPr>
        <rFont val="Arial"/>
        <b/>
        <color rgb="FFFF0000"/>
        <sz val="13.0"/>
      </rPr>
      <t>국민의 힘</t>
    </r>
    <r>
      <rPr>
        <rFont val="Arial"/>
        <b/>
        <color theme="1"/>
        <sz val="13.0"/>
      </rPr>
      <t xml:space="preserve"> 대전시의원 김선광</t>
    </r>
    <r>
      <rPr>
        <rFont val="Arial"/>
        <b val="0"/>
        <color theme="1"/>
        <sz val="13.0"/>
      </rPr>
      <t>(대전광역시 중구 제2선거구 (목동, 중촌동, 용두동, 오류동, 태평1동, 태평2동)</t>
    </r>
  </si>
  <si>
    <t>도심 활력 공약</t>
  </si>
  <si>
    <t>재개발·재건축을 통한 주민 활력사업 - 주택재개발·재건축사업(태평·중촌·용두·오류구역) 지원</t>
  </si>
  <si>
    <t>지역 내 중심상권·특화거리 활성화 방안 수립 (NEW 도시 디자인 계획 수립)</t>
  </si>
  <si>
    <t>전통시장 노후 전기시설 개선 추진</t>
  </si>
  <si>
    <t>주택가·상점가 주차시설 확충 및 시간제 허용구간 운영</t>
  </si>
  <si>
    <t>행정복지센터 신축 건립 추진 (태평1·2동, 중촌동, 오류동)</t>
  </si>
  <si>
    <t>경로당 신축 건립 추진 (목동, 중촌 무릉, 용두1 경로당)</t>
  </si>
  <si>
    <t>문화체육 공약</t>
  </si>
  <si>
    <t>중구 종합 문화예술회관 설립</t>
  </si>
  <si>
    <t>시립도서관 건립</t>
  </si>
  <si>
    <t>시립산후조리원 유치</t>
  </si>
  <si>
    <t>사계절 전·천후 놀이터 개장 (여름 물놀이·겨울 스케이트·눈썰매)</t>
  </si>
  <si>
    <t>유등천변 힐링 ZONE 조성 (바베큐장·음악분수)</t>
  </si>
  <si>
    <t>반려동물 놀이터 조성</t>
  </si>
  <si>
    <t>생활체육 시설 인프라 확충 (야구장·게이트볼장·파크골프장 등)</t>
  </si>
  <si>
    <t>교통·복지 공약</t>
  </si>
  <si>
    <t>저상버스 추가 도입 및 지역 내 버스노선 확대</t>
  </si>
  <si>
    <t>아이돌봄센터(방과 후 돌봄) 시설·교육 확충</t>
  </si>
  <si>
    <t>등·하교 길 안전(안심) 거리 조성</t>
  </si>
  <si>
    <t>일·가정 양립 위한 다양한 시책 추진</t>
  </si>
  <si>
    <t>경력단절여성 일자리 확대 추진</t>
  </si>
  <si>
    <t>소외계층을 위한 복지 정책 확충</t>
  </si>
  <si>
    <t>어르신 일자리 확충 추진</t>
  </si>
  <si>
    <t>소통 공약</t>
  </si>
  <si>
    <t>매월 '주민 소통의 날' 운영 (의정활동 보고 및 주민의견 청취)</t>
  </si>
  <si>
    <r>
      <rPr>
        <rFont val="Arial"/>
        <b/>
        <color rgb="FF0000FF"/>
        <sz val="13.0"/>
      </rPr>
      <t>더불어민주당</t>
    </r>
    <r>
      <rPr>
        <rFont val="Arial"/>
        <b/>
        <color theme="1"/>
        <sz val="13.0"/>
      </rPr>
      <t xml:space="preserve"> 대전시의원 민경배</t>
    </r>
    <r>
      <rPr>
        <rFont val="Arial"/>
        <b val="0"/>
        <color theme="1"/>
        <sz val="13.0"/>
      </rPr>
      <t>(대전광역시 중구 제3선거구 (대흥동, 문창동, 석교동, 대사동, 부사동 등))</t>
    </r>
  </si>
  <si>
    <t>산성동 약속</t>
  </si>
  <si>
    <t>산성시장 인접 공휴지 개발 추진</t>
  </si>
  <si>
    <t>유등천변 우안도로 확장 조기 추진</t>
  </si>
  <si>
    <t>호남선 철로변 환경 개선</t>
  </si>
  <si>
    <t>테마와 스토리가 있는 유등천변 조성</t>
  </si>
  <si>
    <t>안영동 생활체육시설단지 3단계 신속 추진</t>
  </si>
  <si>
    <t>문화동 약속</t>
  </si>
  <si>
    <t>문화1동 복합커뮤니티센터 조성 추진</t>
  </si>
  <si>
    <t>걷고 싶은 보문산 둘레길 조성</t>
  </si>
  <si>
    <t>중구 소방서 설치 추진</t>
  </si>
  <si>
    <t>문화초 인근 철로구간 입체화 추진</t>
  </si>
  <si>
    <t>유천동 약속</t>
  </si>
  <si>
    <t>재개발·도시재생 뉴딜사업 조기추진 지원</t>
  </si>
  <si>
    <t>재개발·우범지역 재정비</t>
  </si>
  <si>
    <t>전통문화 지원확대</t>
  </si>
  <si>
    <t>노후 경로당 리모델링 및 체육시설 보강</t>
  </si>
  <si>
    <t>유천시장 및 주택가 주차장 추가 확보</t>
  </si>
  <si>
    <t>공통 공약</t>
  </si>
  <si>
    <t>골목길 CCTV·보안등 추가, 애드빔/인포빔 설치</t>
  </si>
  <si>
    <t>우리동네 키즈파크 / 공공 키즈카페 도입</t>
  </si>
  <si>
    <t>방과후 돌봄반 운영 내실화</t>
  </si>
  <si>
    <t>지역어르신 일자리 확충 / 경륜 전수 활동</t>
  </si>
  <si>
    <t>어르신/장애우 이용 택시 증편 등 취약계층 지원</t>
  </si>
  <si>
    <t>경로당 리모델링</t>
  </si>
  <si>
    <t>청년 일자리 창출 및 지원</t>
  </si>
  <si>
    <t>맘 놓고 아이를 맡길 수 있는 온종일 돌봄센터 지원</t>
  </si>
  <si>
    <t>민심 신문고 공약</t>
  </si>
  <si>
    <t>찾아가는 간담회 운영</t>
  </si>
  <si>
    <t>발전 아이디어 공모 및 시상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</si>
</sst>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  <scheme val="minor"/>
    </font>
    <font>
      <b/>
      <sz val="13.0"/>
      <color theme="1"/>
      <name val="Arial"/>
    </font>
    <font/>
    <font>
      <sz val="11.0"/>
      <color theme="1"/>
      <name val="Calibri"/>
    </font>
    <font>
      <b/>
      <sz val="12.0"/>
      <color theme="1"/>
      <name val="Arial"/>
    </font>
    <font>
      <sz val="11.0"/>
      <color theme="1"/>
      <name val="Arial"/>
    </font>
    <font>
      <b/>
      <sz val="9.0"/>
      <color theme="1"/>
      <name val="Consolas"/>
    </font>
    <font>
      <sz val="9.0"/>
      <color theme="1"/>
      <name val="Arial"/>
    </font>
    <font>
      <b/>
      <sz val="11.0"/>
      <color theme="1"/>
      <name val="Arial"/>
    </font>
    <font>
      <sz val="9.0"/>
      <color theme="1"/>
      <name val="Google Sans Mono"/>
    </font>
    <font>
      <b/>
      <sz val="9.0"/>
      <color rgb="FF22543D"/>
      <name val="Arial"/>
    </font>
    <font>
      <b/>
      <color rgb="FF000000"/>
      <name val="'Gothic A1'"/>
    </font>
    <font>
      <color rgb="FF000000"/>
      <name val="'Gothic A1'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  <border>
      <bottom style="thin">
        <color rgb="FF000000"/>
      </bottom>
    </border>
    <border>
      <left style="thin">
        <color rgb="FF000000"/>
      </left>
    </border>
    <border>
      <bottom style="double">
        <color rgb="FF000000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000000"/>
      </bottom>
    </border>
    <border>
      <left style="thin">
        <color rgb="FF999999"/>
      </left>
      <right style="thin">
        <color rgb="FF999999"/>
      </right>
      <top style="thin">
        <color rgb="FF999999"/>
      </top>
    </border>
    <border>
      <top style="thin">
        <color rgb="FF000000"/>
      </top>
    </border>
    <border>
      <right style="thin">
        <color rgb="FF000000"/>
      </right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5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bottom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bottom"/>
    </xf>
    <xf borderId="4" fillId="0" fontId="1" numFmtId="0" xfId="0" applyAlignment="1" applyBorder="1" applyFont="1">
      <alignment horizontal="center" vertical="bottom"/>
    </xf>
    <xf borderId="5" fillId="0" fontId="1" numFmtId="0" xfId="0" applyAlignment="1" applyBorder="1" applyFont="1">
      <alignment horizontal="center" vertical="bottom"/>
    </xf>
    <xf borderId="5" fillId="0" fontId="4" numFmtId="0" xfId="0" applyAlignment="1" applyBorder="1" applyFont="1">
      <alignment horizontal="center" vertical="bottom"/>
    </xf>
    <xf borderId="6" fillId="0" fontId="4" numFmtId="0" xfId="0" applyAlignment="1" applyBorder="1" applyFont="1">
      <alignment horizontal="center" vertical="bottom"/>
    </xf>
    <xf borderId="7" fillId="0" fontId="4" numFmtId="0" xfId="0" applyAlignment="1" applyBorder="1" applyFont="1">
      <alignment horizontal="center" vertical="bottom"/>
    </xf>
    <xf borderId="8" fillId="0" fontId="5" numFmtId="0" xfId="0" applyAlignment="1" applyBorder="1" applyFont="1">
      <alignment vertical="bottom"/>
    </xf>
    <xf borderId="8" fillId="0" fontId="6" numFmtId="0" xfId="0" applyAlignment="1" applyBorder="1" applyFont="1">
      <alignment horizontal="center" vertical="bottom"/>
    </xf>
    <xf borderId="8" fillId="0" fontId="7" numFmtId="0" xfId="0" applyAlignment="1" applyBorder="1" applyFont="1">
      <alignment horizontal="center" vertical="bottom"/>
    </xf>
    <xf borderId="9" fillId="0" fontId="3" numFmtId="0" xfId="0" applyAlignment="1" applyBorder="1" applyFont="1">
      <alignment vertical="bottom"/>
    </xf>
    <xf borderId="5" fillId="0" fontId="8" numFmtId="0" xfId="0" applyAlignment="1" applyBorder="1" applyFont="1">
      <alignment horizontal="center" vertical="bottom"/>
    </xf>
    <xf borderId="5" fillId="0" fontId="5" numFmtId="0" xfId="0" applyAlignment="1" applyBorder="1" applyFont="1">
      <alignment horizontal="center" vertical="bottom"/>
    </xf>
    <xf borderId="5" fillId="2" fontId="9" numFmtId="0" xfId="0" applyAlignment="1" applyBorder="1" applyFill="1" applyFont="1">
      <alignment horizontal="center" vertical="bottom"/>
    </xf>
    <xf borderId="9" fillId="0" fontId="5" numFmtId="0" xfId="0" applyAlignment="1" applyBorder="1" applyFont="1">
      <alignment horizontal="center" vertical="bottom"/>
    </xf>
    <xf borderId="9" fillId="0" fontId="2" numFmtId="0" xfId="0" applyBorder="1" applyFont="1"/>
    <xf borderId="5" fillId="0" fontId="2" numFmtId="0" xfId="0" applyBorder="1" applyFont="1"/>
    <xf borderId="9" fillId="0" fontId="1" numFmtId="0" xfId="0" applyAlignment="1" applyBorder="1" applyFont="1">
      <alignment horizontal="center" vertical="bottom"/>
    </xf>
    <xf borderId="3" fillId="0" fontId="3" numFmtId="0" xfId="0" applyAlignment="1" applyBorder="1" applyFont="1">
      <alignment vertical="bottom"/>
    </xf>
    <xf borderId="6" fillId="0" fontId="5" numFmtId="0" xfId="0" applyAlignment="1" applyBorder="1" applyFont="1">
      <alignment horizontal="center" vertical="bottom"/>
    </xf>
    <xf borderId="1" fillId="0" fontId="5" numFmtId="0" xfId="0" applyAlignment="1" applyBorder="1" applyFont="1">
      <alignment horizontal="center" vertical="bottom"/>
    </xf>
    <xf borderId="10" fillId="0" fontId="3" numFmtId="0" xfId="0" applyAlignment="1" applyBorder="1" applyFont="1">
      <alignment vertical="bottom"/>
    </xf>
    <xf borderId="3" fillId="0" fontId="5" numFmtId="0" xfId="0" applyAlignment="1" applyBorder="1" applyFont="1">
      <alignment horizontal="center" vertical="bottom"/>
    </xf>
    <xf borderId="11" fillId="0" fontId="5" numFmtId="0" xfId="0" applyAlignment="1" applyBorder="1" applyFont="1">
      <alignment horizontal="center" vertical="bottom"/>
    </xf>
    <xf borderId="8" fillId="0" fontId="10" numFmtId="0" xfId="0" applyAlignment="1" applyBorder="1" applyFont="1">
      <alignment horizontal="center" vertical="bottom"/>
    </xf>
    <xf borderId="8" fillId="0" fontId="5" numFmtId="0" xfId="0" applyAlignment="1" applyBorder="1" applyFont="1">
      <alignment shrinkToFit="0" vertical="bottom" wrapText="1"/>
    </xf>
    <xf quotePrefix="1" borderId="8" fillId="0" fontId="5" numFmtId="0" xfId="0" applyAlignment="1" applyBorder="1" applyFont="1">
      <alignment vertical="bottom"/>
    </xf>
    <xf borderId="12" fillId="0" fontId="5" numFmtId="0" xfId="0" applyAlignment="1" applyBorder="1" applyFont="1">
      <alignment vertical="bottom"/>
    </xf>
    <xf borderId="12" fillId="0" fontId="6" numFmtId="0" xfId="0" applyAlignment="1" applyBorder="1" applyFont="1">
      <alignment horizontal="center" vertical="bottom"/>
    </xf>
    <xf borderId="12" fillId="0" fontId="7" numFmtId="0" xfId="0" applyAlignment="1" applyBorder="1" applyFont="1">
      <alignment horizontal="center" vertical="bottom"/>
    </xf>
    <xf borderId="0" fillId="0" fontId="5" numFmtId="0" xfId="0" applyAlignment="1" applyFont="1">
      <alignment vertical="bottom"/>
    </xf>
    <xf borderId="0" fillId="0" fontId="6" numFmtId="0" xfId="0" applyAlignment="1" applyFont="1">
      <alignment horizontal="center" vertical="bottom"/>
    </xf>
    <xf borderId="0" fillId="0" fontId="7" numFmtId="0" xfId="0" applyAlignment="1" applyFont="1">
      <alignment horizontal="center" vertical="bottom"/>
    </xf>
    <xf borderId="13" fillId="0" fontId="5" numFmtId="0" xfId="0" applyAlignment="1" applyBorder="1" applyFont="1">
      <alignment vertical="bottom"/>
    </xf>
    <xf borderId="13" fillId="0" fontId="6" numFmtId="0" xfId="0" applyAlignment="1" applyBorder="1" applyFont="1">
      <alignment horizontal="center" vertical="bottom"/>
    </xf>
    <xf borderId="14" fillId="0" fontId="5" numFmtId="0" xfId="0" applyAlignment="1" applyBorder="1" applyFont="1">
      <alignment vertical="bottom"/>
    </xf>
    <xf borderId="14" fillId="0" fontId="6" numFmtId="0" xfId="0" applyAlignment="1" applyBorder="1" applyFont="1">
      <alignment horizontal="center" vertical="bottom"/>
    </xf>
    <xf borderId="14" fillId="0" fontId="7" numFmtId="0" xfId="0" applyAlignment="1" applyBorder="1" applyFont="1">
      <alignment horizontal="center" vertical="bottom"/>
    </xf>
    <xf borderId="15" fillId="0" fontId="7" numFmtId="0" xfId="0" applyAlignment="1" applyBorder="1" applyFont="1">
      <alignment horizontal="center" vertical="bottom"/>
    </xf>
    <xf borderId="16" fillId="0" fontId="7" numFmtId="0" xfId="0" applyAlignment="1" applyBorder="1" applyFont="1">
      <alignment horizontal="center" vertical="bottom"/>
    </xf>
    <xf borderId="6" fillId="0" fontId="5" numFmtId="0" xfId="0" applyAlignment="1" applyBorder="1" applyFont="1">
      <alignment vertical="bottom"/>
    </xf>
    <xf borderId="6" fillId="0" fontId="7" numFmtId="0" xfId="0" applyAlignment="1" applyBorder="1" applyFont="1">
      <alignment horizontal="center" vertical="bottom"/>
    </xf>
    <xf borderId="6" fillId="0" fontId="7" numFmtId="0" xfId="0" applyAlignment="1" applyBorder="1" applyFont="1">
      <alignment horizontal="center" readingOrder="0" vertical="bottom"/>
    </xf>
    <xf borderId="17" fillId="0" fontId="5" numFmtId="0" xfId="0" applyAlignment="1" applyBorder="1" applyFont="1">
      <alignment vertical="bottom"/>
    </xf>
    <xf borderId="17" fillId="0" fontId="7" numFmtId="0" xfId="0" applyAlignment="1" applyBorder="1" applyFont="1">
      <alignment horizontal="center" vertical="bottom"/>
    </xf>
    <xf borderId="14" fillId="0" fontId="5" numFmtId="0" xfId="0" applyAlignment="1" applyBorder="1" applyFont="1">
      <alignment horizontal="center" vertical="bottom"/>
    </xf>
    <xf borderId="0" fillId="0" fontId="5" numFmtId="0" xfId="0" applyAlignment="1" applyFont="1">
      <alignment horizontal="center" vertical="bottom"/>
    </xf>
    <xf borderId="14" fillId="0" fontId="5" numFmtId="0" xfId="0" applyAlignment="1" applyBorder="1" applyFont="1">
      <alignment shrinkToFit="0" vertical="bottom" wrapText="1"/>
    </xf>
    <xf borderId="0" fillId="0" fontId="5" numFmtId="0" xfId="0" applyAlignment="1" applyFont="1">
      <alignment shrinkToFit="0" vertical="bottom" wrapText="1"/>
    </xf>
    <xf borderId="6" fillId="0" fontId="5" numFmtId="0" xfId="0" applyAlignment="1" applyBorder="1" applyFont="1">
      <alignment shrinkToFit="0" vertical="bottom" wrapText="1"/>
    </xf>
    <xf borderId="0" fillId="0" fontId="11" numFmtId="0" xfId="0" applyAlignment="1" applyFont="1">
      <alignment horizontal="center" readingOrder="0" shrinkToFit="0" wrapText="1"/>
    </xf>
    <xf borderId="0" fillId="0" fontId="12" numFmtId="0" xfId="0" applyAlignment="1" applyFont="1">
      <alignment horizontal="center"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6.xml"/><Relationship Id="rId11" Type="http://schemas.openxmlformats.org/officeDocument/2006/relationships/worksheet" Target="worksheets/sheet7.xml"/><Relationship Id="rId22" Type="http://schemas.openxmlformats.org/officeDocument/2006/relationships/worksheet" Target="worksheets/sheet18.xml"/><Relationship Id="rId10" Type="http://schemas.openxmlformats.org/officeDocument/2006/relationships/worksheet" Target="worksheets/sheet6.xml"/><Relationship Id="rId21" Type="http://schemas.openxmlformats.org/officeDocument/2006/relationships/worksheet" Target="worksheets/sheet17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23" Type="http://schemas.openxmlformats.org/officeDocument/2006/relationships/worksheet" Target="worksheets/sheet1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5" Type="http://schemas.openxmlformats.org/officeDocument/2006/relationships/worksheet" Target="worksheets/sheet1.xml"/><Relationship Id="rId19" Type="http://schemas.openxmlformats.org/officeDocument/2006/relationships/worksheet" Target="worksheets/sheet15.xml"/><Relationship Id="rId6" Type="http://schemas.openxmlformats.org/officeDocument/2006/relationships/worksheet" Target="worksheets/sheet2.xml"/><Relationship Id="rId18" Type="http://schemas.openxmlformats.org/officeDocument/2006/relationships/worksheet" Target="worksheets/sheet14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4.25"/>
    <col customWidth="1" min="2" max="2" width="63.88"/>
    <col customWidth="1" min="8" max="8" width="13.75"/>
  </cols>
  <sheetData>
    <row r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8</v>
      </c>
      <c r="B3" s="10" t="s">
        <v>9</v>
      </c>
      <c r="C3" s="11" t="s">
        <v>10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8</v>
      </c>
      <c r="B4" s="10" t="s">
        <v>12</v>
      </c>
      <c r="C4" s="11" t="s">
        <v>13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8</v>
      </c>
      <c r="B5" s="10" t="s">
        <v>14</v>
      </c>
      <c r="C5" s="11" t="s">
        <v>13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8</v>
      </c>
      <c r="B6" s="10" t="s">
        <v>21</v>
      </c>
      <c r="C6" s="11" t="s">
        <v>13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13</v>
      </c>
      <c r="J6" s="15" t="s">
        <v>23</v>
      </c>
      <c r="K6" s="16">
        <f>countif(C:C,"a2")</f>
        <v>4</v>
      </c>
      <c r="L6" s="15" t="s">
        <v>24</v>
      </c>
      <c r="M6" s="15">
        <f>countif(C:C,"a3")</f>
        <v>17</v>
      </c>
      <c r="N6" s="15" t="s">
        <v>25</v>
      </c>
      <c r="O6" s="15">
        <f>countif(C:C,"a4")</f>
        <v>0</v>
      </c>
      <c r="P6" s="15">
        <f t="shared" ref="P6:P16" si="1">sum(I6,K6,M6,O6)</f>
        <v>34</v>
      </c>
    </row>
    <row r="7">
      <c r="A7" s="10" t="s">
        <v>8</v>
      </c>
      <c r="B7" s="10" t="s">
        <v>26</v>
      </c>
      <c r="C7" s="11" t="s">
        <v>13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20</v>
      </c>
      <c r="J7" s="15" t="s">
        <v>28</v>
      </c>
      <c r="K7" s="15">
        <f>countif(C:C,"b2")</f>
        <v>3</v>
      </c>
      <c r="L7" s="15" t="s">
        <v>29</v>
      </c>
      <c r="M7" s="15">
        <f>countif(C:C,"b3")</f>
        <v>6</v>
      </c>
      <c r="N7" s="15" t="s">
        <v>30</v>
      </c>
      <c r="O7" s="15">
        <f>countif(C:C,"b4")</f>
        <v>0</v>
      </c>
      <c r="P7" s="15">
        <f t="shared" si="1"/>
        <v>29</v>
      </c>
    </row>
    <row r="8">
      <c r="A8" s="10" t="s">
        <v>8</v>
      </c>
      <c r="B8" s="10" t="s">
        <v>31</v>
      </c>
      <c r="C8" s="11" t="s">
        <v>10</v>
      </c>
      <c r="D8" s="12" t="s">
        <v>11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7</v>
      </c>
      <c r="J8" s="15" t="s">
        <v>33</v>
      </c>
      <c r="K8" s="15">
        <v>0.0</v>
      </c>
      <c r="L8" s="15" t="s">
        <v>34</v>
      </c>
      <c r="M8" s="15">
        <f>countif(C:C,"c3")</f>
        <v>15</v>
      </c>
      <c r="N8" s="15" t="s">
        <v>35</v>
      </c>
      <c r="O8" s="15">
        <f>countif(C:C,"c4")</f>
        <v>1</v>
      </c>
      <c r="P8" s="15">
        <f t="shared" si="1"/>
        <v>23</v>
      </c>
    </row>
    <row r="9">
      <c r="A9" s="10" t="s">
        <v>8</v>
      </c>
      <c r="B9" s="10" t="s">
        <v>36</v>
      </c>
      <c r="C9" s="11" t="s">
        <v>13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4</v>
      </c>
      <c r="J9" s="15" t="s">
        <v>38</v>
      </c>
      <c r="K9" s="15">
        <f>countif(C:C,"d2")</f>
        <v>2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6</v>
      </c>
    </row>
    <row r="10">
      <c r="A10" s="10" t="s">
        <v>41</v>
      </c>
      <c r="B10" s="10" t="s">
        <v>42</v>
      </c>
      <c r="C10" s="11" t="s">
        <v>43</v>
      </c>
      <c r="D10" s="12" t="s">
        <v>11</v>
      </c>
      <c r="E10" s="12" t="s">
        <v>11</v>
      </c>
      <c r="F10" s="12" t="s">
        <v>11</v>
      </c>
      <c r="G10" s="12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10" t="s">
        <v>41</v>
      </c>
      <c r="B11" s="10" t="s">
        <v>48</v>
      </c>
      <c r="C11" s="11" t="s">
        <v>43</v>
      </c>
      <c r="D11" s="12" t="s">
        <v>11</v>
      </c>
      <c r="E11" s="12" t="s">
        <v>11</v>
      </c>
      <c r="F11" s="12" t="s">
        <v>11</v>
      </c>
      <c r="G11" s="12" t="s">
        <v>11</v>
      </c>
      <c r="H11" s="15" t="s">
        <v>49</v>
      </c>
      <c r="I11" s="16">
        <f>countif(C:C,"f1")</f>
        <v>20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2</v>
      </c>
      <c r="N11" s="15" t="s">
        <v>52</v>
      </c>
      <c r="O11" s="15">
        <f>countif(C:C,"f4")</f>
        <v>0</v>
      </c>
      <c r="P11" s="15">
        <f t="shared" si="1"/>
        <v>22</v>
      </c>
    </row>
    <row r="12">
      <c r="A12" s="10" t="s">
        <v>41</v>
      </c>
      <c r="B12" s="10" t="s">
        <v>53</v>
      </c>
      <c r="C12" s="11" t="s">
        <v>43</v>
      </c>
      <c r="D12" s="12" t="s">
        <v>11</v>
      </c>
      <c r="E12" s="12" t="s">
        <v>11</v>
      </c>
      <c r="F12" s="12" t="s">
        <v>11</v>
      </c>
      <c r="G12" s="12" t="s">
        <v>11</v>
      </c>
      <c r="H12" s="15" t="s">
        <v>54</v>
      </c>
      <c r="I12" s="15">
        <f>countif(C:C,"g1")</f>
        <v>2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6</v>
      </c>
      <c r="N12" s="15" t="s">
        <v>57</v>
      </c>
      <c r="O12" s="15">
        <f>countif(C:C,"g4")</f>
        <v>0</v>
      </c>
      <c r="P12" s="15">
        <f t="shared" si="1"/>
        <v>8</v>
      </c>
    </row>
    <row r="13">
      <c r="A13" s="10" t="s">
        <v>41</v>
      </c>
      <c r="B13" s="10" t="s">
        <v>58</v>
      </c>
      <c r="C13" s="11" t="s">
        <v>43</v>
      </c>
      <c r="D13" s="12" t="s">
        <v>11</v>
      </c>
      <c r="E13" s="12" t="s">
        <v>11</v>
      </c>
      <c r="F13" s="12" t="s">
        <v>11</v>
      </c>
      <c r="G13" s="12" t="s">
        <v>11</v>
      </c>
      <c r="H13" s="15" t="s">
        <v>59</v>
      </c>
      <c r="I13" s="15">
        <f>countif(C:C,"h1")</f>
        <v>2</v>
      </c>
      <c r="J13" s="15" t="s">
        <v>60</v>
      </c>
      <c r="K13" s="15">
        <f>countif(C:C,"h2")</f>
        <v>5</v>
      </c>
      <c r="L13" s="15" t="s">
        <v>61</v>
      </c>
      <c r="M13" s="15">
        <f>countif(C:C,"h3")</f>
        <v>5</v>
      </c>
      <c r="N13" s="15" t="s">
        <v>62</v>
      </c>
      <c r="O13" s="15">
        <f>countif(C:C,"h4")</f>
        <v>0</v>
      </c>
      <c r="P13" s="15">
        <f t="shared" si="1"/>
        <v>12</v>
      </c>
    </row>
    <row r="14">
      <c r="A14" s="10" t="s">
        <v>41</v>
      </c>
      <c r="B14" s="10" t="s">
        <v>63</v>
      </c>
      <c r="C14" s="11" t="s">
        <v>43</v>
      </c>
      <c r="D14" s="12" t="s">
        <v>11</v>
      </c>
      <c r="E14" s="12" t="s">
        <v>11</v>
      </c>
      <c r="F14" s="12" t="s">
        <v>11</v>
      </c>
      <c r="G14" s="12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2</v>
      </c>
      <c r="N14" s="15" t="s">
        <v>67</v>
      </c>
      <c r="O14" s="15">
        <f>countif(C:C,"i4")</f>
        <v>0</v>
      </c>
      <c r="P14" s="15">
        <f t="shared" si="1"/>
        <v>2</v>
      </c>
    </row>
    <row r="15">
      <c r="A15" s="10" t="s">
        <v>41</v>
      </c>
      <c r="B15" s="10" t="s">
        <v>68</v>
      </c>
      <c r="C15" s="11" t="s">
        <v>43</v>
      </c>
      <c r="D15" s="12" t="s">
        <v>11</v>
      </c>
      <c r="E15" s="12" t="s">
        <v>11</v>
      </c>
      <c r="F15" s="12" t="s">
        <v>11</v>
      </c>
      <c r="G15" s="12" t="s">
        <v>11</v>
      </c>
      <c r="H15" s="15" t="s">
        <v>69</v>
      </c>
      <c r="I15" s="15">
        <f>countif(C:C,"j1")</f>
        <v>1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1</v>
      </c>
      <c r="N15" s="15" t="s">
        <v>72</v>
      </c>
      <c r="O15" s="15">
        <f>countif(C:C,"j4")</f>
        <v>0</v>
      </c>
      <c r="P15" s="15">
        <f t="shared" si="1"/>
        <v>2</v>
      </c>
    </row>
    <row r="16">
      <c r="A16" s="10" t="s">
        <v>41</v>
      </c>
      <c r="B16" s="10" t="s">
        <v>73</v>
      </c>
      <c r="C16" s="11" t="s">
        <v>43</v>
      </c>
      <c r="D16" s="12" t="s">
        <v>11</v>
      </c>
      <c r="E16" s="12" t="s">
        <v>11</v>
      </c>
      <c r="F16" s="12" t="s">
        <v>11</v>
      </c>
      <c r="G16" s="12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10" t="s">
        <v>75</v>
      </c>
      <c r="B17" s="10" t="s">
        <v>76</v>
      </c>
      <c r="C17" s="11" t="s">
        <v>13</v>
      </c>
      <c r="D17" s="12" t="s">
        <v>11</v>
      </c>
      <c r="E17" s="12" t="s">
        <v>11</v>
      </c>
      <c r="F17" s="12" t="s">
        <v>11</v>
      </c>
      <c r="G17" s="12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138</v>
      </c>
    </row>
    <row r="18">
      <c r="A18" s="10" t="s">
        <v>75</v>
      </c>
      <c r="B18" s="10" t="s">
        <v>78</v>
      </c>
      <c r="C18" s="11" t="s">
        <v>79</v>
      </c>
      <c r="D18" s="12" t="s">
        <v>11</v>
      </c>
      <c r="E18" s="12" t="s">
        <v>11</v>
      </c>
      <c r="F18" s="12" t="s">
        <v>11</v>
      </c>
      <c r="G18" s="12" t="s">
        <v>11</v>
      </c>
      <c r="H18" s="21"/>
      <c r="I18" s="22" t="s">
        <v>80</v>
      </c>
      <c r="J18" s="23" t="s">
        <v>81</v>
      </c>
      <c r="K18" s="24"/>
      <c r="L18" s="4"/>
      <c r="M18" s="4"/>
      <c r="N18" s="4"/>
      <c r="O18" s="4"/>
      <c r="P18" s="4"/>
    </row>
    <row r="19">
      <c r="A19" s="10" t="s">
        <v>75</v>
      </c>
      <c r="B19" s="10" t="s">
        <v>82</v>
      </c>
      <c r="C19" s="11" t="s">
        <v>83</v>
      </c>
      <c r="D19" s="12" t="s">
        <v>11</v>
      </c>
      <c r="E19" s="12" t="s">
        <v>11</v>
      </c>
      <c r="F19" s="12" t="s">
        <v>11</v>
      </c>
      <c r="G19" s="12" t="s">
        <v>11</v>
      </c>
      <c r="H19" s="25" t="s">
        <v>4</v>
      </c>
      <c r="I19" s="22">
        <f>countif(D:D,"o")</f>
        <v>0</v>
      </c>
      <c r="J19" s="22">
        <f>countif(D:D,"x")</f>
        <v>139</v>
      </c>
      <c r="K19" s="24"/>
      <c r="L19" s="4"/>
      <c r="M19" s="4"/>
      <c r="N19" s="4"/>
      <c r="O19" s="4"/>
      <c r="P19" s="4"/>
    </row>
    <row r="20">
      <c r="A20" s="10" t="s">
        <v>75</v>
      </c>
      <c r="B20" s="10" t="s">
        <v>84</v>
      </c>
      <c r="C20" s="11" t="s">
        <v>13</v>
      </c>
      <c r="D20" s="12" t="s">
        <v>11</v>
      </c>
      <c r="E20" s="12" t="s">
        <v>11</v>
      </c>
      <c r="F20" s="12" t="s">
        <v>11</v>
      </c>
      <c r="G20" s="12" t="s">
        <v>11</v>
      </c>
      <c r="H20" s="25" t="s">
        <v>5</v>
      </c>
      <c r="I20" s="22">
        <f>countif(E:E,"o")</f>
        <v>0</v>
      </c>
      <c r="J20" s="22">
        <f>countif(E:E,"x")</f>
        <v>139</v>
      </c>
      <c r="K20" s="4"/>
      <c r="L20" s="4"/>
      <c r="M20" s="4"/>
      <c r="N20" s="4"/>
      <c r="O20" s="4"/>
      <c r="P20" s="4"/>
    </row>
    <row r="21">
      <c r="A21" s="10" t="s">
        <v>75</v>
      </c>
      <c r="B21" s="10" t="s">
        <v>85</v>
      </c>
      <c r="C21" s="11" t="s">
        <v>13</v>
      </c>
      <c r="D21" s="12" t="s">
        <v>11</v>
      </c>
      <c r="E21" s="12" t="s">
        <v>11</v>
      </c>
      <c r="F21" s="12" t="s">
        <v>11</v>
      </c>
      <c r="G21" s="12" t="s">
        <v>11</v>
      </c>
      <c r="H21" s="25" t="s">
        <v>6</v>
      </c>
      <c r="I21" s="22">
        <f>countif(F:F,"o")</f>
        <v>0</v>
      </c>
      <c r="J21" s="22">
        <f>countif(F:F,"x")</f>
        <v>139</v>
      </c>
      <c r="K21" s="4"/>
      <c r="L21" s="4"/>
      <c r="M21" s="4"/>
      <c r="N21" s="4"/>
      <c r="O21" s="4"/>
      <c r="P21" s="4"/>
    </row>
    <row r="22">
      <c r="A22" s="10" t="s">
        <v>86</v>
      </c>
      <c r="B22" s="10" t="s">
        <v>87</v>
      </c>
      <c r="C22" s="11" t="s">
        <v>88</v>
      </c>
      <c r="D22" s="12" t="s">
        <v>11</v>
      </c>
      <c r="E22" s="12" t="s">
        <v>11</v>
      </c>
      <c r="F22" s="12" t="s">
        <v>11</v>
      </c>
      <c r="G22" s="12" t="s">
        <v>11</v>
      </c>
      <c r="H22" s="26" t="s">
        <v>7</v>
      </c>
      <c r="I22" s="22">
        <f>countif(G:G,"o")</f>
        <v>0</v>
      </c>
      <c r="J22" s="22">
        <f>countif(G:G,"x")</f>
        <v>139</v>
      </c>
      <c r="K22" s="4"/>
      <c r="L22" s="4"/>
      <c r="M22" s="4"/>
      <c r="N22" s="4"/>
      <c r="O22" s="4"/>
      <c r="P22" s="4"/>
    </row>
    <row r="23">
      <c r="A23" s="10" t="s">
        <v>86</v>
      </c>
      <c r="B23" s="10" t="s">
        <v>89</v>
      </c>
      <c r="C23" s="11" t="s">
        <v>88</v>
      </c>
      <c r="D23" s="12" t="s">
        <v>11</v>
      </c>
      <c r="E23" s="12" t="s">
        <v>11</v>
      </c>
      <c r="F23" s="12" t="s">
        <v>11</v>
      </c>
      <c r="G23" s="12" t="s">
        <v>11</v>
      </c>
    </row>
    <row r="24">
      <c r="A24" s="10" t="s">
        <v>86</v>
      </c>
      <c r="B24" s="10" t="s">
        <v>90</v>
      </c>
      <c r="C24" s="11" t="s">
        <v>91</v>
      </c>
      <c r="D24" s="12" t="s">
        <v>11</v>
      </c>
      <c r="E24" s="27" t="s">
        <v>11</v>
      </c>
      <c r="F24" s="12" t="s">
        <v>11</v>
      </c>
      <c r="G24" s="12" t="s">
        <v>11</v>
      </c>
    </row>
    <row r="25">
      <c r="A25" s="10" t="s">
        <v>86</v>
      </c>
      <c r="B25" s="10" t="s">
        <v>92</v>
      </c>
      <c r="C25" s="11" t="s">
        <v>88</v>
      </c>
      <c r="D25" s="12" t="s">
        <v>11</v>
      </c>
      <c r="E25" s="12" t="s">
        <v>11</v>
      </c>
      <c r="F25" s="12" t="s">
        <v>11</v>
      </c>
      <c r="G25" s="12" t="s">
        <v>11</v>
      </c>
    </row>
    <row r="26">
      <c r="A26" s="10" t="s">
        <v>86</v>
      </c>
      <c r="B26" s="10" t="s">
        <v>93</v>
      </c>
      <c r="C26" s="11" t="s">
        <v>88</v>
      </c>
      <c r="D26" s="12" t="s">
        <v>11</v>
      </c>
      <c r="E26" s="12" t="s">
        <v>11</v>
      </c>
      <c r="F26" s="12" t="s">
        <v>11</v>
      </c>
      <c r="G26" s="12" t="s">
        <v>11</v>
      </c>
    </row>
    <row r="27">
      <c r="A27" s="10" t="s">
        <v>86</v>
      </c>
      <c r="B27" s="10" t="s">
        <v>94</v>
      </c>
      <c r="C27" s="11" t="s">
        <v>88</v>
      </c>
      <c r="D27" s="12" t="s">
        <v>11</v>
      </c>
      <c r="E27" s="12" t="s">
        <v>11</v>
      </c>
      <c r="F27" s="12" t="s">
        <v>11</v>
      </c>
      <c r="G27" s="12" t="s">
        <v>11</v>
      </c>
    </row>
    <row r="28">
      <c r="A28" s="10" t="s">
        <v>95</v>
      </c>
      <c r="B28" s="10" t="s">
        <v>96</v>
      </c>
      <c r="C28" s="11" t="s">
        <v>88</v>
      </c>
      <c r="D28" s="12" t="s">
        <v>11</v>
      </c>
      <c r="E28" s="12" t="s">
        <v>11</v>
      </c>
      <c r="F28" s="12" t="s">
        <v>11</v>
      </c>
      <c r="G28" s="12" t="s">
        <v>11</v>
      </c>
    </row>
    <row r="29">
      <c r="A29" s="10" t="s">
        <v>95</v>
      </c>
      <c r="B29" s="10" t="s">
        <v>97</v>
      </c>
      <c r="C29" s="11" t="s">
        <v>83</v>
      </c>
      <c r="D29" s="12" t="s">
        <v>11</v>
      </c>
      <c r="E29" s="12" t="s">
        <v>11</v>
      </c>
      <c r="F29" s="12" t="s">
        <v>11</v>
      </c>
      <c r="G29" s="12" t="s">
        <v>11</v>
      </c>
    </row>
    <row r="30">
      <c r="A30" s="10" t="s">
        <v>95</v>
      </c>
      <c r="B30" s="10" t="s">
        <v>98</v>
      </c>
      <c r="C30" s="11" t="s">
        <v>99</v>
      </c>
      <c r="D30" s="12" t="s">
        <v>11</v>
      </c>
      <c r="E30" s="12" t="s">
        <v>11</v>
      </c>
      <c r="F30" s="12" t="s">
        <v>11</v>
      </c>
      <c r="G30" s="12" t="s">
        <v>11</v>
      </c>
    </row>
    <row r="31">
      <c r="A31" s="10" t="s">
        <v>95</v>
      </c>
      <c r="B31" s="10" t="s">
        <v>100</v>
      </c>
      <c r="C31" s="11" t="s">
        <v>88</v>
      </c>
      <c r="D31" s="12" t="s">
        <v>11</v>
      </c>
      <c r="E31" s="12" t="s">
        <v>11</v>
      </c>
      <c r="F31" s="12" t="s">
        <v>11</v>
      </c>
      <c r="G31" s="12" t="s">
        <v>11</v>
      </c>
    </row>
    <row r="32">
      <c r="A32" s="10" t="s">
        <v>95</v>
      </c>
      <c r="B32" s="10" t="s">
        <v>101</v>
      </c>
      <c r="C32" s="11" t="s">
        <v>83</v>
      </c>
      <c r="D32" s="12" t="s">
        <v>11</v>
      </c>
      <c r="E32" s="12" t="s">
        <v>11</v>
      </c>
      <c r="F32" s="12" t="s">
        <v>11</v>
      </c>
      <c r="G32" s="12" t="s">
        <v>11</v>
      </c>
    </row>
    <row r="33">
      <c r="A33" s="10" t="s">
        <v>95</v>
      </c>
      <c r="B33" s="10" t="s">
        <v>102</v>
      </c>
      <c r="C33" s="11" t="s">
        <v>83</v>
      </c>
      <c r="D33" s="12" t="s">
        <v>11</v>
      </c>
      <c r="E33" s="12" t="s">
        <v>11</v>
      </c>
      <c r="F33" s="12" t="s">
        <v>11</v>
      </c>
      <c r="G33" s="12" t="s">
        <v>11</v>
      </c>
    </row>
    <row r="34">
      <c r="A34" s="10" t="s">
        <v>95</v>
      </c>
      <c r="B34" s="10" t="s">
        <v>103</v>
      </c>
      <c r="C34" s="11" t="s">
        <v>88</v>
      </c>
      <c r="D34" s="12" t="s">
        <v>11</v>
      </c>
      <c r="E34" s="12" t="s">
        <v>11</v>
      </c>
      <c r="F34" s="12" t="s">
        <v>11</v>
      </c>
      <c r="G34" s="12" t="s">
        <v>11</v>
      </c>
    </row>
    <row r="35">
      <c r="A35" s="10" t="s">
        <v>95</v>
      </c>
      <c r="B35" s="10" t="s">
        <v>104</v>
      </c>
      <c r="C35" s="11" t="s">
        <v>105</v>
      </c>
      <c r="D35" s="12" t="s">
        <v>11</v>
      </c>
      <c r="E35" s="12" t="s">
        <v>11</v>
      </c>
      <c r="F35" s="12" t="s">
        <v>11</v>
      </c>
      <c r="G35" s="12" t="s">
        <v>11</v>
      </c>
    </row>
    <row r="36">
      <c r="A36" s="10" t="s">
        <v>106</v>
      </c>
      <c r="B36" s="10" t="s">
        <v>107</v>
      </c>
      <c r="C36" s="11" t="s">
        <v>108</v>
      </c>
      <c r="D36" s="12" t="s">
        <v>11</v>
      </c>
      <c r="E36" s="12" t="s">
        <v>11</v>
      </c>
      <c r="F36" s="12" t="s">
        <v>11</v>
      </c>
      <c r="G36" s="12" t="s">
        <v>11</v>
      </c>
    </row>
    <row r="37">
      <c r="A37" s="10" t="s">
        <v>106</v>
      </c>
      <c r="B37" s="10" t="s">
        <v>109</v>
      </c>
      <c r="C37" s="11" t="s">
        <v>110</v>
      </c>
      <c r="D37" s="12" t="s">
        <v>11</v>
      </c>
      <c r="E37" s="12" t="s">
        <v>11</v>
      </c>
      <c r="F37" s="12" t="s">
        <v>11</v>
      </c>
      <c r="G37" s="12" t="s">
        <v>11</v>
      </c>
    </row>
    <row r="38">
      <c r="A38" s="10" t="s">
        <v>106</v>
      </c>
      <c r="B38" s="10" t="s">
        <v>111</v>
      </c>
      <c r="C38" s="11" t="s">
        <v>110</v>
      </c>
      <c r="D38" s="12" t="s">
        <v>11</v>
      </c>
      <c r="E38" s="12" t="s">
        <v>11</v>
      </c>
      <c r="F38" s="12" t="s">
        <v>11</v>
      </c>
      <c r="G38" s="12" t="s">
        <v>11</v>
      </c>
    </row>
    <row r="39">
      <c r="A39" s="10" t="s">
        <v>106</v>
      </c>
      <c r="B39" s="10" t="s">
        <v>112</v>
      </c>
      <c r="C39" s="11" t="s">
        <v>110</v>
      </c>
      <c r="D39" s="12" t="s">
        <v>11</v>
      </c>
      <c r="E39" s="12" t="s">
        <v>11</v>
      </c>
      <c r="F39" s="12" t="s">
        <v>11</v>
      </c>
      <c r="G39" s="12" t="s">
        <v>11</v>
      </c>
    </row>
    <row r="40">
      <c r="A40" s="10" t="s">
        <v>106</v>
      </c>
      <c r="B40" s="10" t="s">
        <v>113</v>
      </c>
      <c r="C40" s="11" t="s">
        <v>110</v>
      </c>
      <c r="D40" s="12" t="s">
        <v>11</v>
      </c>
      <c r="E40" s="12" t="s">
        <v>11</v>
      </c>
      <c r="F40" s="12" t="s">
        <v>11</v>
      </c>
      <c r="G40" s="12" t="s">
        <v>11</v>
      </c>
    </row>
    <row r="41">
      <c r="A41" s="10" t="s">
        <v>106</v>
      </c>
      <c r="B41" s="10" t="s">
        <v>114</v>
      </c>
      <c r="C41" s="11" t="s">
        <v>110</v>
      </c>
      <c r="D41" s="12" t="s">
        <v>11</v>
      </c>
      <c r="E41" s="12" t="s">
        <v>11</v>
      </c>
      <c r="F41" s="12" t="s">
        <v>11</v>
      </c>
      <c r="G41" s="12" t="s">
        <v>11</v>
      </c>
    </row>
    <row r="42">
      <c r="A42" s="10" t="s">
        <v>115</v>
      </c>
      <c r="B42" s="10" t="s">
        <v>116</v>
      </c>
      <c r="C42" s="11" t="s">
        <v>88</v>
      </c>
      <c r="D42" s="12" t="s">
        <v>11</v>
      </c>
      <c r="E42" s="12" t="s">
        <v>11</v>
      </c>
      <c r="F42" s="12" t="s">
        <v>11</v>
      </c>
      <c r="G42" s="12" t="s">
        <v>11</v>
      </c>
    </row>
    <row r="43">
      <c r="A43" s="10" t="s">
        <v>115</v>
      </c>
      <c r="B43" s="10" t="s">
        <v>117</v>
      </c>
      <c r="C43" s="11" t="s">
        <v>88</v>
      </c>
      <c r="D43" s="12" t="s">
        <v>11</v>
      </c>
      <c r="E43" s="12" t="s">
        <v>11</v>
      </c>
      <c r="F43" s="12" t="s">
        <v>11</v>
      </c>
      <c r="G43" s="12" t="s">
        <v>11</v>
      </c>
    </row>
    <row r="44">
      <c r="A44" s="10" t="s">
        <v>115</v>
      </c>
      <c r="B44" s="10" t="s">
        <v>118</v>
      </c>
      <c r="C44" s="11" t="s">
        <v>119</v>
      </c>
      <c r="D44" s="12" t="s">
        <v>11</v>
      </c>
      <c r="E44" s="12" t="s">
        <v>11</v>
      </c>
      <c r="F44" s="12" t="s">
        <v>11</v>
      </c>
      <c r="G44" s="12" t="s">
        <v>11</v>
      </c>
    </row>
    <row r="45">
      <c r="A45" s="10" t="s">
        <v>115</v>
      </c>
      <c r="B45" s="10" t="s">
        <v>120</v>
      </c>
      <c r="C45" s="11" t="s">
        <v>88</v>
      </c>
      <c r="D45" s="12" t="s">
        <v>11</v>
      </c>
      <c r="E45" s="12" t="s">
        <v>11</v>
      </c>
      <c r="F45" s="12" t="s">
        <v>11</v>
      </c>
      <c r="G45" s="12" t="s">
        <v>11</v>
      </c>
    </row>
    <row r="46">
      <c r="A46" s="10" t="s">
        <v>121</v>
      </c>
      <c r="B46" s="10" t="s">
        <v>122</v>
      </c>
      <c r="C46" s="11" t="s">
        <v>88</v>
      </c>
      <c r="D46" s="12" t="s">
        <v>11</v>
      </c>
      <c r="E46" s="12" t="s">
        <v>11</v>
      </c>
      <c r="F46" s="12" t="s">
        <v>11</v>
      </c>
      <c r="G46" s="12" t="s">
        <v>11</v>
      </c>
    </row>
    <row r="47">
      <c r="A47" s="10" t="s">
        <v>121</v>
      </c>
      <c r="B47" s="10" t="s">
        <v>123</v>
      </c>
      <c r="C47" s="11" t="s">
        <v>88</v>
      </c>
      <c r="D47" s="12" t="s">
        <v>11</v>
      </c>
      <c r="E47" s="12" t="s">
        <v>11</v>
      </c>
      <c r="F47" s="12" t="s">
        <v>11</v>
      </c>
      <c r="G47" s="12" t="s">
        <v>11</v>
      </c>
    </row>
    <row r="48">
      <c r="A48" s="10" t="s">
        <v>121</v>
      </c>
      <c r="B48" s="10" t="s">
        <v>124</v>
      </c>
      <c r="C48" s="11" t="s">
        <v>88</v>
      </c>
      <c r="D48" s="12" t="s">
        <v>11</v>
      </c>
      <c r="E48" s="12" t="s">
        <v>11</v>
      </c>
      <c r="F48" s="12" t="s">
        <v>11</v>
      </c>
      <c r="G48" s="12" t="s">
        <v>11</v>
      </c>
    </row>
    <row r="49">
      <c r="A49" s="10" t="s">
        <v>121</v>
      </c>
      <c r="B49" s="10" t="s">
        <v>125</v>
      </c>
      <c r="C49" s="11" t="s">
        <v>126</v>
      </c>
      <c r="D49" s="12" t="s">
        <v>11</v>
      </c>
      <c r="E49" s="12" t="s">
        <v>11</v>
      </c>
      <c r="F49" s="12" t="s">
        <v>11</v>
      </c>
      <c r="G49" s="12" t="s">
        <v>11</v>
      </c>
    </row>
    <row r="50">
      <c r="A50" s="10" t="s">
        <v>121</v>
      </c>
      <c r="B50" s="10" t="s">
        <v>127</v>
      </c>
      <c r="C50" s="11" t="s">
        <v>126</v>
      </c>
      <c r="D50" s="12" t="s">
        <v>11</v>
      </c>
      <c r="E50" s="12" t="s">
        <v>11</v>
      </c>
      <c r="F50" s="12" t="s">
        <v>11</v>
      </c>
      <c r="G50" s="12" t="s">
        <v>11</v>
      </c>
    </row>
    <row r="51">
      <c r="A51" s="10" t="s">
        <v>121</v>
      </c>
      <c r="B51" s="10" t="s">
        <v>128</v>
      </c>
      <c r="C51" s="11" t="s">
        <v>129</v>
      </c>
      <c r="D51" s="12" t="s">
        <v>11</v>
      </c>
      <c r="E51" s="12" t="s">
        <v>11</v>
      </c>
      <c r="F51" s="12" t="s">
        <v>11</v>
      </c>
      <c r="G51" s="12" t="s">
        <v>11</v>
      </c>
    </row>
    <row r="52">
      <c r="A52" s="10" t="s">
        <v>121</v>
      </c>
      <c r="B52" s="10" t="s">
        <v>130</v>
      </c>
      <c r="C52" s="11" t="s">
        <v>131</v>
      </c>
      <c r="D52" s="12" t="s">
        <v>11</v>
      </c>
      <c r="E52" s="12" t="s">
        <v>11</v>
      </c>
      <c r="F52" s="12" t="s">
        <v>11</v>
      </c>
      <c r="G52" s="12" t="s">
        <v>11</v>
      </c>
    </row>
    <row r="53">
      <c r="A53" s="10" t="s">
        <v>121</v>
      </c>
      <c r="B53" s="10" t="s">
        <v>132</v>
      </c>
      <c r="C53" s="11" t="s">
        <v>133</v>
      </c>
      <c r="D53" s="12" t="s">
        <v>11</v>
      </c>
      <c r="E53" s="12" t="s">
        <v>11</v>
      </c>
      <c r="F53" s="12" t="s">
        <v>11</v>
      </c>
      <c r="G53" s="12" t="s">
        <v>11</v>
      </c>
    </row>
    <row r="54">
      <c r="A54" s="10" t="s">
        <v>121</v>
      </c>
      <c r="B54" s="10" t="s">
        <v>134</v>
      </c>
      <c r="C54" s="11" t="s">
        <v>108</v>
      </c>
      <c r="D54" s="12" t="s">
        <v>11</v>
      </c>
      <c r="E54" s="12" t="s">
        <v>11</v>
      </c>
      <c r="F54" s="12" t="s">
        <v>11</v>
      </c>
      <c r="G54" s="12" t="s">
        <v>11</v>
      </c>
    </row>
    <row r="55">
      <c r="A55" s="10" t="s">
        <v>121</v>
      </c>
      <c r="B55" s="10" t="s">
        <v>135</v>
      </c>
      <c r="C55" s="11" t="s">
        <v>136</v>
      </c>
      <c r="D55" s="12" t="s">
        <v>11</v>
      </c>
      <c r="E55" s="12" t="s">
        <v>11</v>
      </c>
      <c r="F55" s="12" t="s">
        <v>11</v>
      </c>
      <c r="G55" s="12" t="s">
        <v>11</v>
      </c>
    </row>
    <row r="56">
      <c r="A56" s="10" t="s">
        <v>137</v>
      </c>
      <c r="B56" s="10" t="s">
        <v>138</v>
      </c>
      <c r="C56" s="11" t="s">
        <v>126</v>
      </c>
      <c r="D56" s="12" t="s">
        <v>11</v>
      </c>
      <c r="E56" s="12" t="s">
        <v>11</v>
      </c>
      <c r="F56" s="12" t="s">
        <v>11</v>
      </c>
      <c r="G56" s="12" t="s">
        <v>11</v>
      </c>
    </row>
    <row r="57">
      <c r="A57" s="10" t="s">
        <v>137</v>
      </c>
      <c r="B57" s="10" t="s">
        <v>139</v>
      </c>
      <c r="C57" s="11" t="s">
        <v>126</v>
      </c>
      <c r="D57" s="12" t="s">
        <v>11</v>
      </c>
      <c r="E57" s="12" t="s">
        <v>11</v>
      </c>
      <c r="F57" s="12" t="s">
        <v>11</v>
      </c>
      <c r="G57" s="12" t="s">
        <v>11</v>
      </c>
    </row>
    <row r="58">
      <c r="A58" s="10" t="s">
        <v>137</v>
      </c>
      <c r="B58" s="10" t="s">
        <v>140</v>
      </c>
      <c r="C58" s="11" t="s">
        <v>83</v>
      </c>
      <c r="D58" s="12" t="s">
        <v>11</v>
      </c>
      <c r="E58" s="12" t="s">
        <v>11</v>
      </c>
      <c r="F58" s="12" t="s">
        <v>11</v>
      </c>
      <c r="G58" s="12" t="s">
        <v>11</v>
      </c>
    </row>
    <row r="59">
      <c r="A59" s="10" t="s">
        <v>141</v>
      </c>
      <c r="B59" s="10" t="s">
        <v>142</v>
      </c>
      <c r="C59" s="11" t="s">
        <v>108</v>
      </c>
      <c r="D59" s="12" t="s">
        <v>11</v>
      </c>
      <c r="E59" s="12" t="s">
        <v>11</v>
      </c>
      <c r="F59" s="12" t="s">
        <v>11</v>
      </c>
      <c r="G59" s="12" t="s">
        <v>11</v>
      </c>
    </row>
    <row r="60">
      <c r="A60" s="10" t="s">
        <v>141</v>
      </c>
      <c r="B60" s="10" t="s">
        <v>143</v>
      </c>
      <c r="C60" s="11" t="s">
        <v>108</v>
      </c>
      <c r="D60" s="12" t="s">
        <v>11</v>
      </c>
      <c r="E60" s="12" t="s">
        <v>11</v>
      </c>
      <c r="F60" s="12" t="s">
        <v>11</v>
      </c>
      <c r="G60" s="12" t="s">
        <v>11</v>
      </c>
    </row>
    <row r="61">
      <c r="A61" s="10" t="s">
        <v>141</v>
      </c>
      <c r="B61" s="10" t="s">
        <v>144</v>
      </c>
      <c r="C61" s="11" t="s">
        <v>110</v>
      </c>
      <c r="D61" s="12" t="s">
        <v>11</v>
      </c>
      <c r="E61" s="12" t="s">
        <v>11</v>
      </c>
      <c r="F61" s="12" t="s">
        <v>11</v>
      </c>
      <c r="G61" s="12" t="s">
        <v>11</v>
      </c>
    </row>
    <row r="62">
      <c r="A62" s="10" t="s">
        <v>141</v>
      </c>
      <c r="B62" s="10" t="s">
        <v>145</v>
      </c>
      <c r="C62" s="11" t="s">
        <v>110</v>
      </c>
      <c r="D62" s="12" t="s">
        <v>11</v>
      </c>
      <c r="E62" s="12" t="s">
        <v>11</v>
      </c>
      <c r="F62" s="12" t="s">
        <v>11</v>
      </c>
      <c r="G62" s="12" t="s">
        <v>11</v>
      </c>
    </row>
    <row r="63">
      <c r="A63" s="10" t="s">
        <v>141</v>
      </c>
      <c r="B63" s="10" t="s">
        <v>146</v>
      </c>
      <c r="C63" s="11" t="s">
        <v>110</v>
      </c>
      <c r="D63" s="12" t="s">
        <v>11</v>
      </c>
      <c r="E63" s="12" t="s">
        <v>11</v>
      </c>
      <c r="F63" s="12" t="s">
        <v>11</v>
      </c>
      <c r="G63" s="12" t="s">
        <v>11</v>
      </c>
    </row>
    <row r="64">
      <c r="A64" s="10" t="s">
        <v>141</v>
      </c>
      <c r="B64" s="10" t="s">
        <v>147</v>
      </c>
      <c r="C64" s="11" t="s">
        <v>110</v>
      </c>
      <c r="D64" s="12" t="s">
        <v>11</v>
      </c>
      <c r="E64" s="12" t="s">
        <v>11</v>
      </c>
      <c r="F64" s="12" t="s">
        <v>11</v>
      </c>
      <c r="G64" s="12" t="s">
        <v>11</v>
      </c>
    </row>
    <row r="65">
      <c r="A65" s="10" t="s">
        <v>141</v>
      </c>
      <c r="B65" s="10" t="s">
        <v>148</v>
      </c>
      <c r="C65" s="11" t="s">
        <v>108</v>
      </c>
      <c r="D65" s="12" t="s">
        <v>11</v>
      </c>
      <c r="E65" s="12" t="s">
        <v>11</v>
      </c>
      <c r="F65" s="12" t="s">
        <v>11</v>
      </c>
      <c r="G65" s="12" t="s">
        <v>11</v>
      </c>
    </row>
    <row r="66">
      <c r="A66" s="10" t="s">
        <v>149</v>
      </c>
      <c r="B66" s="10" t="s">
        <v>150</v>
      </c>
      <c r="C66" s="11" t="s">
        <v>13</v>
      </c>
      <c r="D66" s="12" t="s">
        <v>11</v>
      </c>
      <c r="E66" s="12" t="s">
        <v>11</v>
      </c>
      <c r="F66" s="12" t="s">
        <v>11</v>
      </c>
      <c r="G66" s="12" t="s">
        <v>11</v>
      </c>
    </row>
    <row r="67">
      <c r="A67" s="10" t="s">
        <v>149</v>
      </c>
      <c r="B67" s="10" t="s">
        <v>151</v>
      </c>
      <c r="C67" s="11" t="s">
        <v>13</v>
      </c>
      <c r="D67" s="12" t="s">
        <v>11</v>
      </c>
      <c r="E67" s="12" t="s">
        <v>11</v>
      </c>
      <c r="F67" s="12" t="s">
        <v>11</v>
      </c>
      <c r="G67" s="12" t="s">
        <v>11</v>
      </c>
    </row>
    <row r="68">
      <c r="A68" s="10" t="s">
        <v>149</v>
      </c>
      <c r="B68" s="10" t="s">
        <v>152</v>
      </c>
      <c r="C68" s="11" t="s">
        <v>13</v>
      </c>
      <c r="D68" s="12" t="s">
        <v>11</v>
      </c>
      <c r="E68" s="12" t="s">
        <v>11</v>
      </c>
      <c r="F68" s="12" t="s">
        <v>11</v>
      </c>
      <c r="G68" s="12" t="s">
        <v>11</v>
      </c>
    </row>
    <row r="69">
      <c r="A69" s="10" t="s">
        <v>149</v>
      </c>
      <c r="B69" s="10" t="s">
        <v>153</v>
      </c>
      <c r="C69" s="11" t="s">
        <v>154</v>
      </c>
      <c r="D69" s="12" t="s">
        <v>11</v>
      </c>
      <c r="E69" s="12" t="s">
        <v>11</v>
      </c>
      <c r="F69" s="12" t="s">
        <v>11</v>
      </c>
      <c r="G69" s="12" t="s">
        <v>11</v>
      </c>
    </row>
    <row r="70">
      <c r="A70" s="10" t="s">
        <v>149</v>
      </c>
      <c r="B70" s="10" t="s">
        <v>155</v>
      </c>
      <c r="C70" s="11" t="s">
        <v>13</v>
      </c>
      <c r="D70" s="12" t="s">
        <v>11</v>
      </c>
      <c r="E70" s="12" t="s">
        <v>11</v>
      </c>
      <c r="F70" s="12" t="s">
        <v>11</v>
      </c>
      <c r="G70" s="12" t="s">
        <v>11</v>
      </c>
    </row>
    <row r="71">
      <c r="A71" s="10" t="s">
        <v>149</v>
      </c>
      <c r="B71" s="10" t="s">
        <v>156</v>
      </c>
      <c r="C71" s="11" t="s">
        <v>154</v>
      </c>
      <c r="D71" s="12" t="s">
        <v>11</v>
      </c>
      <c r="E71" s="12" t="s">
        <v>11</v>
      </c>
      <c r="F71" s="12" t="s">
        <v>11</v>
      </c>
      <c r="G71" s="12" t="s">
        <v>11</v>
      </c>
    </row>
    <row r="72">
      <c r="A72" s="10" t="s">
        <v>149</v>
      </c>
      <c r="B72" s="10" t="s">
        <v>157</v>
      </c>
      <c r="C72" s="11" t="s">
        <v>13</v>
      </c>
      <c r="D72" s="12" t="s">
        <v>11</v>
      </c>
      <c r="E72" s="12" t="s">
        <v>11</v>
      </c>
      <c r="F72" s="12" t="s">
        <v>11</v>
      </c>
      <c r="G72" s="12" t="s">
        <v>11</v>
      </c>
    </row>
    <row r="73">
      <c r="A73" s="10" t="s">
        <v>158</v>
      </c>
      <c r="B73" s="10" t="s">
        <v>159</v>
      </c>
      <c r="C73" s="11" t="s">
        <v>10</v>
      </c>
      <c r="D73" s="12" t="s">
        <v>11</v>
      </c>
      <c r="E73" s="12" t="s">
        <v>11</v>
      </c>
      <c r="F73" s="12" t="s">
        <v>11</v>
      </c>
      <c r="G73" s="12" t="s">
        <v>11</v>
      </c>
    </row>
    <row r="74">
      <c r="A74" s="10" t="s">
        <v>158</v>
      </c>
      <c r="B74" s="10" t="s">
        <v>160</v>
      </c>
      <c r="C74" s="11" t="s">
        <v>10</v>
      </c>
      <c r="D74" s="12" t="s">
        <v>11</v>
      </c>
      <c r="E74" s="12" t="s">
        <v>11</v>
      </c>
      <c r="F74" s="12" t="s">
        <v>11</v>
      </c>
      <c r="G74" s="12" t="s">
        <v>11</v>
      </c>
    </row>
    <row r="75">
      <c r="A75" s="10" t="s">
        <v>158</v>
      </c>
      <c r="B75" s="10" t="s">
        <v>161</v>
      </c>
      <c r="C75" s="11" t="s">
        <v>13</v>
      </c>
      <c r="D75" s="12" t="s">
        <v>11</v>
      </c>
      <c r="E75" s="12" t="s">
        <v>11</v>
      </c>
      <c r="F75" s="12" t="s">
        <v>11</v>
      </c>
      <c r="G75" s="12" t="s">
        <v>11</v>
      </c>
    </row>
    <row r="76">
      <c r="A76" s="10" t="s">
        <v>158</v>
      </c>
      <c r="B76" s="10" t="s">
        <v>162</v>
      </c>
      <c r="C76" s="11" t="s">
        <v>43</v>
      </c>
      <c r="D76" s="12" t="s">
        <v>11</v>
      </c>
      <c r="E76" s="12" t="s">
        <v>11</v>
      </c>
      <c r="F76" s="12" t="s">
        <v>11</v>
      </c>
      <c r="G76" s="12" t="s">
        <v>11</v>
      </c>
    </row>
    <row r="77">
      <c r="A77" s="10" t="s">
        <v>158</v>
      </c>
      <c r="B77" s="10" t="s">
        <v>163</v>
      </c>
      <c r="C77" s="11" t="s">
        <v>110</v>
      </c>
      <c r="D77" s="12" t="s">
        <v>11</v>
      </c>
      <c r="E77" s="12" t="s">
        <v>11</v>
      </c>
      <c r="F77" s="12" t="s">
        <v>11</v>
      </c>
      <c r="G77" s="12" t="s">
        <v>11</v>
      </c>
    </row>
    <row r="78">
      <c r="A78" s="10" t="s">
        <v>158</v>
      </c>
      <c r="B78" s="10" t="s">
        <v>164</v>
      </c>
      <c r="C78" s="11" t="s">
        <v>108</v>
      </c>
      <c r="D78" s="12" t="s">
        <v>11</v>
      </c>
      <c r="E78" s="12" t="s">
        <v>11</v>
      </c>
      <c r="F78" s="12" t="s">
        <v>11</v>
      </c>
      <c r="G78" s="12" t="s">
        <v>11</v>
      </c>
    </row>
    <row r="79">
      <c r="A79" s="10" t="s">
        <v>158</v>
      </c>
      <c r="B79" s="10" t="s">
        <v>165</v>
      </c>
      <c r="C79" s="11" t="s">
        <v>110</v>
      </c>
      <c r="D79" s="12" t="s">
        <v>11</v>
      </c>
      <c r="E79" s="12" t="s">
        <v>11</v>
      </c>
      <c r="F79" s="12" t="s">
        <v>11</v>
      </c>
      <c r="G79" s="12" t="s">
        <v>11</v>
      </c>
    </row>
    <row r="80">
      <c r="A80" s="10" t="s">
        <v>158</v>
      </c>
      <c r="B80" s="10" t="s">
        <v>166</v>
      </c>
      <c r="C80" s="11" t="s">
        <v>43</v>
      </c>
      <c r="D80" s="12" t="s">
        <v>11</v>
      </c>
      <c r="E80" s="12" t="s">
        <v>11</v>
      </c>
      <c r="F80" s="12" t="s">
        <v>11</v>
      </c>
      <c r="G80" s="12" t="s">
        <v>11</v>
      </c>
    </row>
    <row r="81">
      <c r="A81" s="10" t="s">
        <v>158</v>
      </c>
      <c r="B81" s="10" t="s">
        <v>167</v>
      </c>
      <c r="C81" s="11" t="s">
        <v>168</v>
      </c>
      <c r="D81" s="12" t="s">
        <v>11</v>
      </c>
      <c r="E81" s="12" t="s">
        <v>11</v>
      </c>
      <c r="F81" s="12" t="s">
        <v>11</v>
      </c>
      <c r="G81" s="12" t="s">
        <v>11</v>
      </c>
    </row>
    <row r="82">
      <c r="A82" s="10" t="s">
        <v>158</v>
      </c>
      <c r="B82" s="10" t="s">
        <v>169</v>
      </c>
      <c r="C82" s="11" t="s">
        <v>126</v>
      </c>
      <c r="D82" s="12" t="s">
        <v>11</v>
      </c>
      <c r="E82" s="12" t="s">
        <v>11</v>
      </c>
      <c r="F82" s="12" t="s">
        <v>11</v>
      </c>
      <c r="G82" s="12" t="s">
        <v>11</v>
      </c>
    </row>
    <row r="83">
      <c r="A83" s="10" t="s">
        <v>158</v>
      </c>
      <c r="B83" s="10" t="s">
        <v>170</v>
      </c>
      <c r="C83" s="11" t="s">
        <v>10</v>
      </c>
      <c r="D83" s="12" t="s">
        <v>11</v>
      </c>
      <c r="E83" s="12" t="s">
        <v>11</v>
      </c>
      <c r="F83" s="12" t="s">
        <v>11</v>
      </c>
      <c r="G83" s="12" t="s">
        <v>11</v>
      </c>
    </row>
    <row r="84">
      <c r="A84" s="10" t="s">
        <v>171</v>
      </c>
      <c r="B84" s="10" t="s">
        <v>172</v>
      </c>
      <c r="C84" s="11" t="s">
        <v>10</v>
      </c>
      <c r="D84" s="12" t="s">
        <v>11</v>
      </c>
      <c r="E84" s="12" t="s">
        <v>11</v>
      </c>
      <c r="F84" s="12" t="s">
        <v>11</v>
      </c>
      <c r="G84" s="12" t="s">
        <v>11</v>
      </c>
    </row>
    <row r="85">
      <c r="A85" s="10" t="s">
        <v>171</v>
      </c>
      <c r="B85" s="10" t="s">
        <v>173</v>
      </c>
      <c r="C85" s="11" t="s">
        <v>91</v>
      </c>
      <c r="D85" s="12" t="s">
        <v>11</v>
      </c>
      <c r="E85" s="12" t="s">
        <v>11</v>
      </c>
      <c r="F85" s="12" t="s">
        <v>11</v>
      </c>
      <c r="G85" s="12" t="s">
        <v>11</v>
      </c>
    </row>
    <row r="86">
      <c r="A86" s="10" t="s">
        <v>171</v>
      </c>
      <c r="B86" s="10" t="s">
        <v>174</v>
      </c>
      <c r="C86" s="11" t="s">
        <v>79</v>
      </c>
      <c r="D86" s="12" t="s">
        <v>11</v>
      </c>
      <c r="E86" s="12" t="s">
        <v>11</v>
      </c>
      <c r="F86" s="12" t="s">
        <v>11</v>
      </c>
      <c r="G86" s="12" t="s">
        <v>11</v>
      </c>
    </row>
    <row r="87">
      <c r="A87" s="10" t="s">
        <v>171</v>
      </c>
      <c r="B87" s="10" t="s">
        <v>175</v>
      </c>
      <c r="C87" s="11" t="s">
        <v>119</v>
      </c>
      <c r="D87" s="12" t="s">
        <v>11</v>
      </c>
      <c r="E87" s="12" t="s">
        <v>11</v>
      </c>
      <c r="F87" s="12" t="s">
        <v>11</v>
      </c>
      <c r="G87" s="12" t="s">
        <v>11</v>
      </c>
    </row>
    <row r="88">
      <c r="A88" s="10" t="s">
        <v>171</v>
      </c>
      <c r="B88" s="10" t="s">
        <v>176</v>
      </c>
      <c r="C88" s="11" t="s">
        <v>79</v>
      </c>
      <c r="D88" s="12" t="s">
        <v>11</v>
      </c>
      <c r="E88" s="12" t="s">
        <v>11</v>
      </c>
      <c r="F88" s="12" t="s">
        <v>11</v>
      </c>
      <c r="G88" s="12" t="s">
        <v>11</v>
      </c>
    </row>
    <row r="89">
      <c r="A89" s="10" t="s">
        <v>171</v>
      </c>
      <c r="B89" s="10" t="s">
        <v>177</v>
      </c>
      <c r="C89" s="11" t="s">
        <v>10</v>
      </c>
      <c r="D89" s="12" t="s">
        <v>11</v>
      </c>
      <c r="E89" s="12" t="s">
        <v>11</v>
      </c>
      <c r="F89" s="12" t="s">
        <v>11</v>
      </c>
      <c r="G89" s="12" t="s">
        <v>11</v>
      </c>
    </row>
    <row r="90">
      <c r="A90" s="10" t="s">
        <v>171</v>
      </c>
      <c r="B90" s="10" t="s">
        <v>178</v>
      </c>
      <c r="C90" s="11" t="s">
        <v>110</v>
      </c>
      <c r="D90" s="12" t="s">
        <v>11</v>
      </c>
      <c r="E90" s="12" t="s">
        <v>11</v>
      </c>
      <c r="F90" s="12" t="s">
        <v>11</v>
      </c>
      <c r="G90" s="12" t="s">
        <v>11</v>
      </c>
    </row>
    <row r="91">
      <c r="A91" s="10" t="s">
        <v>171</v>
      </c>
      <c r="B91" s="10" t="s">
        <v>179</v>
      </c>
      <c r="C91" s="11" t="s">
        <v>43</v>
      </c>
      <c r="D91" s="12" t="s">
        <v>11</v>
      </c>
      <c r="E91" s="12" t="s">
        <v>11</v>
      </c>
      <c r="F91" s="12" t="s">
        <v>11</v>
      </c>
      <c r="G91" s="12" t="s">
        <v>11</v>
      </c>
    </row>
    <row r="92">
      <c r="A92" s="10" t="s">
        <v>171</v>
      </c>
      <c r="B92" s="10" t="s">
        <v>180</v>
      </c>
      <c r="C92" s="11" t="s">
        <v>43</v>
      </c>
      <c r="D92" s="12" t="s">
        <v>11</v>
      </c>
      <c r="E92" s="12" t="s">
        <v>11</v>
      </c>
      <c r="F92" s="12" t="s">
        <v>11</v>
      </c>
      <c r="G92" s="12" t="s">
        <v>11</v>
      </c>
    </row>
    <row r="93">
      <c r="A93" s="10" t="s">
        <v>171</v>
      </c>
      <c r="B93" s="10" t="s">
        <v>181</v>
      </c>
      <c r="C93" s="11" t="s">
        <v>43</v>
      </c>
      <c r="D93" s="12" t="s">
        <v>11</v>
      </c>
      <c r="E93" s="12" t="s">
        <v>11</v>
      </c>
      <c r="F93" s="12" t="s">
        <v>11</v>
      </c>
      <c r="G93" s="12" t="s">
        <v>11</v>
      </c>
    </row>
    <row r="94">
      <c r="A94" s="10" t="s">
        <v>171</v>
      </c>
      <c r="B94" s="10" t="s">
        <v>182</v>
      </c>
      <c r="C94" s="11" t="s">
        <v>110</v>
      </c>
      <c r="D94" s="12" t="s">
        <v>11</v>
      </c>
      <c r="E94" s="12" t="s">
        <v>11</v>
      </c>
      <c r="F94" s="12" t="s">
        <v>11</v>
      </c>
      <c r="G94" s="12" t="s">
        <v>11</v>
      </c>
    </row>
    <row r="95">
      <c r="A95" s="10" t="s">
        <v>171</v>
      </c>
      <c r="B95" s="10" t="s">
        <v>183</v>
      </c>
      <c r="C95" s="11" t="s">
        <v>110</v>
      </c>
      <c r="D95" s="12" t="s">
        <v>11</v>
      </c>
      <c r="E95" s="12" t="s">
        <v>11</v>
      </c>
      <c r="F95" s="12" t="s">
        <v>11</v>
      </c>
      <c r="G95" s="12" t="s">
        <v>11</v>
      </c>
    </row>
    <row r="96">
      <c r="A96" s="10" t="s">
        <v>171</v>
      </c>
      <c r="B96" s="10" t="s">
        <v>184</v>
      </c>
      <c r="C96" s="11" t="s">
        <v>168</v>
      </c>
      <c r="D96" s="12" t="s">
        <v>11</v>
      </c>
      <c r="E96" s="12" t="s">
        <v>11</v>
      </c>
      <c r="F96" s="12" t="s">
        <v>11</v>
      </c>
      <c r="G96" s="12" t="s">
        <v>11</v>
      </c>
    </row>
    <row r="97">
      <c r="A97" s="10" t="s">
        <v>171</v>
      </c>
      <c r="B97" s="10" t="s">
        <v>185</v>
      </c>
      <c r="C97" s="11" t="s">
        <v>186</v>
      </c>
      <c r="D97" s="12" t="s">
        <v>11</v>
      </c>
      <c r="E97" s="12" t="s">
        <v>11</v>
      </c>
      <c r="F97" s="12" t="s">
        <v>11</v>
      </c>
      <c r="G97" s="12" t="s">
        <v>11</v>
      </c>
    </row>
    <row r="98">
      <c r="A98" s="10" t="s">
        <v>187</v>
      </c>
      <c r="B98" s="10" t="s">
        <v>188</v>
      </c>
      <c r="C98" s="11" t="s">
        <v>10</v>
      </c>
      <c r="D98" s="12" t="s">
        <v>11</v>
      </c>
      <c r="E98" s="12" t="s">
        <v>11</v>
      </c>
      <c r="F98" s="12" t="s">
        <v>11</v>
      </c>
      <c r="G98" s="12" t="s">
        <v>11</v>
      </c>
    </row>
    <row r="99">
      <c r="A99" s="10" t="s">
        <v>187</v>
      </c>
      <c r="B99" s="10" t="s">
        <v>189</v>
      </c>
      <c r="C99" s="11" t="s">
        <v>190</v>
      </c>
      <c r="D99" s="12" t="s">
        <v>11</v>
      </c>
      <c r="E99" s="12" t="s">
        <v>11</v>
      </c>
      <c r="F99" s="12" t="s">
        <v>11</v>
      </c>
      <c r="G99" s="12" t="s">
        <v>11</v>
      </c>
    </row>
    <row r="100">
      <c r="A100" s="10" t="s">
        <v>187</v>
      </c>
      <c r="B100" s="10" t="s">
        <v>191</v>
      </c>
      <c r="C100" s="11" t="s">
        <v>13</v>
      </c>
      <c r="D100" s="12" t="s">
        <v>11</v>
      </c>
      <c r="E100" s="12" t="s">
        <v>11</v>
      </c>
      <c r="F100" s="12" t="s">
        <v>11</v>
      </c>
      <c r="G100" s="12" t="s">
        <v>11</v>
      </c>
    </row>
    <row r="101">
      <c r="A101" s="10" t="s">
        <v>187</v>
      </c>
      <c r="B101" s="10" t="s">
        <v>192</v>
      </c>
      <c r="C101" s="11" t="s">
        <v>88</v>
      </c>
      <c r="D101" s="12" t="s">
        <v>11</v>
      </c>
      <c r="E101" s="12" t="s">
        <v>11</v>
      </c>
      <c r="F101" s="12" t="s">
        <v>11</v>
      </c>
      <c r="G101" s="12" t="s">
        <v>11</v>
      </c>
    </row>
    <row r="102">
      <c r="A102" s="10" t="s">
        <v>187</v>
      </c>
      <c r="B102" s="10" t="s">
        <v>193</v>
      </c>
      <c r="C102" s="11" t="s">
        <v>43</v>
      </c>
      <c r="D102" s="12" t="s">
        <v>11</v>
      </c>
      <c r="E102" s="12" t="s">
        <v>11</v>
      </c>
      <c r="F102" s="12" t="s">
        <v>11</v>
      </c>
      <c r="G102" s="12" t="s">
        <v>11</v>
      </c>
    </row>
    <row r="103">
      <c r="A103" s="10" t="s">
        <v>187</v>
      </c>
      <c r="B103" s="10" t="s">
        <v>194</v>
      </c>
      <c r="C103" s="11" t="s">
        <v>43</v>
      </c>
      <c r="D103" s="12" t="s">
        <v>11</v>
      </c>
      <c r="E103" s="12" t="s">
        <v>11</v>
      </c>
      <c r="F103" s="12" t="s">
        <v>11</v>
      </c>
      <c r="G103" s="12" t="s">
        <v>11</v>
      </c>
    </row>
    <row r="104">
      <c r="A104" s="10" t="s">
        <v>187</v>
      </c>
      <c r="B104" s="10" t="s">
        <v>195</v>
      </c>
      <c r="C104" s="11" t="s">
        <v>43</v>
      </c>
      <c r="D104" s="12" t="s">
        <v>11</v>
      </c>
      <c r="E104" s="12" t="s">
        <v>11</v>
      </c>
      <c r="F104" s="12" t="s">
        <v>11</v>
      </c>
      <c r="G104" s="12" t="s">
        <v>11</v>
      </c>
    </row>
    <row r="105">
      <c r="A105" s="10" t="s">
        <v>187</v>
      </c>
      <c r="B105" s="10" t="s">
        <v>196</v>
      </c>
      <c r="C105" s="11" t="s">
        <v>133</v>
      </c>
      <c r="D105" s="12" t="s">
        <v>11</v>
      </c>
      <c r="E105" s="12" t="s">
        <v>11</v>
      </c>
      <c r="F105" s="12" t="s">
        <v>11</v>
      </c>
      <c r="G105" s="12" t="s">
        <v>11</v>
      </c>
    </row>
    <row r="106">
      <c r="A106" s="10" t="s">
        <v>187</v>
      </c>
      <c r="B106" s="10" t="s">
        <v>197</v>
      </c>
      <c r="C106" s="11" t="s">
        <v>119</v>
      </c>
      <c r="D106" s="12" t="s">
        <v>11</v>
      </c>
      <c r="E106" s="12" t="s">
        <v>11</v>
      </c>
      <c r="F106" s="12" t="s">
        <v>11</v>
      </c>
      <c r="G106" s="12" t="s">
        <v>11</v>
      </c>
    </row>
    <row r="107">
      <c r="A107" s="10" t="s">
        <v>187</v>
      </c>
      <c r="B107" s="10" t="s">
        <v>198</v>
      </c>
      <c r="C107" s="11" t="s">
        <v>199</v>
      </c>
      <c r="D107" s="12" t="s">
        <v>11</v>
      </c>
      <c r="E107" s="12" t="s">
        <v>11</v>
      </c>
      <c r="F107" s="12" t="s">
        <v>11</v>
      </c>
      <c r="G107" s="12" t="s">
        <v>11</v>
      </c>
    </row>
    <row r="108">
      <c r="A108" s="10" t="s">
        <v>187</v>
      </c>
      <c r="B108" s="10" t="s">
        <v>200</v>
      </c>
      <c r="C108" s="11" t="s">
        <v>126</v>
      </c>
      <c r="D108" s="12" t="s">
        <v>11</v>
      </c>
      <c r="E108" s="12" t="s">
        <v>11</v>
      </c>
      <c r="F108" s="12" t="s">
        <v>11</v>
      </c>
      <c r="G108" s="12" t="s">
        <v>11</v>
      </c>
    </row>
    <row r="109">
      <c r="A109" s="10" t="s">
        <v>201</v>
      </c>
      <c r="B109" s="10" t="s">
        <v>202</v>
      </c>
      <c r="C109" s="11" t="s">
        <v>91</v>
      </c>
      <c r="D109" s="12" t="s">
        <v>11</v>
      </c>
      <c r="E109" s="12" t="s">
        <v>11</v>
      </c>
      <c r="F109" s="12" t="s">
        <v>11</v>
      </c>
      <c r="G109" s="12" t="s">
        <v>11</v>
      </c>
    </row>
    <row r="110">
      <c r="A110" s="10" t="s">
        <v>201</v>
      </c>
      <c r="B110" s="10" t="s">
        <v>203</v>
      </c>
      <c r="C110" s="11" t="s">
        <v>110</v>
      </c>
      <c r="D110" s="12" t="s">
        <v>11</v>
      </c>
      <c r="E110" s="12" t="s">
        <v>11</v>
      </c>
      <c r="F110" s="12" t="s">
        <v>11</v>
      </c>
      <c r="G110" s="12" t="s">
        <v>11</v>
      </c>
    </row>
    <row r="111">
      <c r="A111" s="10" t="s">
        <v>201</v>
      </c>
      <c r="B111" s="10" t="s">
        <v>204</v>
      </c>
      <c r="C111" s="11" t="s">
        <v>186</v>
      </c>
      <c r="D111" s="12" t="s">
        <v>11</v>
      </c>
      <c r="E111" s="12" t="s">
        <v>11</v>
      </c>
      <c r="F111" s="12" t="s">
        <v>11</v>
      </c>
      <c r="G111" s="12" t="s">
        <v>11</v>
      </c>
    </row>
    <row r="112">
      <c r="A112" s="10" t="s">
        <v>201</v>
      </c>
      <c r="B112" s="10" t="s">
        <v>205</v>
      </c>
      <c r="C112" s="11" t="s">
        <v>10</v>
      </c>
      <c r="D112" s="12" t="s">
        <v>11</v>
      </c>
      <c r="E112" s="12" t="s">
        <v>11</v>
      </c>
      <c r="F112" s="12" t="s">
        <v>11</v>
      </c>
      <c r="G112" s="12" t="s">
        <v>11</v>
      </c>
    </row>
    <row r="113">
      <c r="A113" s="10" t="s">
        <v>201</v>
      </c>
      <c r="B113" s="10" t="s">
        <v>206</v>
      </c>
      <c r="C113" s="11" t="s">
        <v>199</v>
      </c>
      <c r="D113" s="12" t="s">
        <v>11</v>
      </c>
      <c r="E113" s="12" t="s">
        <v>11</v>
      </c>
      <c r="F113" s="12" t="s">
        <v>11</v>
      </c>
      <c r="G113" s="12" t="s">
        <v>11</v>
      </c>
    </row>
    <row r="114">
      <c r="A114" s="10" t="s">
        <v>201</v>
      </c>
      <c r="B114" s="10" t="s">
        <v>207</v>
      </c>
      <c r="C114" s="11" t="s">
        <v>110</v>
      </c>
      <c r="D114" s="12" t="s">
        <v>11</v>
      </c>
      <c r="E114" s="12" t="s">
        <v>11</v>
      </c>
      <c r="F114" s="12" t="s">
        <v>11</v>
      </c>
      <c r="G114" s="12" t="s">
        <v>11</v>
      </c>
    </row>
    <row r="115">
      <c r="A115" s="10" t="s">
        <v>201</v>
      </c>
      <c r="B115" s="10" t="s">
        <v>208</v>
      </c>
      <c r="C115" s="11" t="s">
        <v>79</v>
      </c>
      <c r="D115" s="12" t="s">
        <v>11</v>
      </c>
      <c r="E115" s="12" t="s">
        <v>11</v>
      </c>
      <c r="F115" s="12" t="s">
        <v>11</v>
      </c>
      <c r="G115" s="12" t="s">
        <v>11</v>
      </c>
    </row>
    <row r="116">
      <c r="A116" s="10" t="s">
        <v>201</v>
      </c>
      <c r="B116" s="10" t="s">
        <v>209</v>
      </c>
      <c r="C116" s="11" t="s">
        <v>43</v>
      </c>
      <c r="D116" s="12" t="s">
        <v>11</v>
      </c>
      <c r="E116" s="12" t="s">
        <v>11</v>
      </c>
      <c r="F116" s="12" t="s">
        <v>11</v>
      </c>
      <c r="G116" s="12" t="s">
        <v>11</v>
      </c>
    </row>
    <row r="117">
      <c r="A117" s="10" t="s">
        <v>201</v>
      </c>
      <c r="B117" s="10" t="s">
        <v>210</v>
      </c>
      <c r="C117" s="11" t="s">
        <v>13</v>
      </c>
      <c r="D117" s="12" t="s">
        <v>11</v>
      </c>
      <c r="E117" s="12" t="s">
        <v>11</v>
      </c>
      <c r="F117" s="12" t="s">
        <v>11</v>
      </c>
      <c r="G117" s="12" t="s">
        <v>11</v>
      </c>
    </row>
    <row r="118">
      <c r="A118" s="10" t="s">
        <v>201</v>
      </c>
      <c r="B118" s="10" t="s">
        <v>211</v>
      </c>
      <c r="C118" s="11" t="s">
        <v>126</v>
      </c>
      <c r="D118" s="12" t="s">
        <v>11</v>
      </c>
      <c r="E118" s="12" t="s">
        <v>11</v>
      </c>
      <c r="F118" s="12" t="s">
        <v>11</v>
      </c>
      <c r="G118" s="12" t="s">
        <v>11</v>
      </c>
    </row>
    <row r="119">
      <c r="A119" s="10" t="s">
        <v>201</v>
      </c>
      <c r="B119" s="10" t="s">
        <v>212</v>
      </c>
      <c r="C119" s="11" t="s">
        <v>99</v>
      </c>
      <c r="D119" s="12" t="s">
        <v>11</v>
      </c>
      <c r="E119" s="12" t="s">
        <v>11</v>
      </c>
      <c r="F119" s="12" t="s">
        <v>11</v>
      </c>
      <c r="G119" s="12" t="s">
        <v>11</v>
      </c>
    </row>
    <row r="120">
      <c r="A120" s="10" t="s">
        <v>201</v>
      </c>
      <c r="B120" s="10" t="s">
        <v>213</v>
      </c>
      <c r="C120" s="11" t="s">
        <v>119</v>
      </c>
      <c r="D120" s="12" t="s">
        <v>11</v>
      </c>
      <c r="E120" s="12" t="s">
        <v>11</v>
      </c>
      <c r="F120" s="12" t="s">
        <v>11</v>
      </c>
      <c r="G120" s="12" t="s">
        <v>11</v>
      </c>
    </row>
    <row r="121">
      <c r="A121" s="10" t="s">
        <v>201</v>
      </c>
      <c r="B121" s="10" t="s">
        <v>214</v>
      </c>
      <c r="C121" s="11" t="s">
        <v>154</v>
      </c>
      <c r="D121" s="12" t="s">
        <v>11</v>
      </c>
      <c r="E121" s="12" t="s">
        <v>11</v>
      </c>
      <c r="F121" s="12" t="s">
        <v>11</v>
      </c>
      <c r="G121" s="12" t="s">
        <v>11</v>
      </c>
    </row>
    <row r="122">
      <c r="A122" s="10" t="s">
        <v>201</v>
      </c>
      <c r="B122" s="10" t="s">
        <v>215</v>
      </c>
      <c r="C122" s="11" t="s">
        <v>83</v>
      </c>
      <c r="D122" s="12" t="s">
        <v>11</v>
      </c>
      <c r="E122" s="12" t="s">
        <v>11</v>
      </c>
      <c r="F122" s="12" t="s">
        <v>11</v>
      </c>
      <c r="G122" s="12" t="s">
        <v>11</v>
      </c>
    </row>
    <row r="123">
      <c r="A123" s="10" t="s">
        <v>216</v>
      </c>
      <c r="B123" s="10" t="s">
        <v>217</v>
      </c>
      <c r="C123" s="11" t="s">
        <v>154</v>
      </c>
      <c r="D123" s="12" t="s">
        <v>11</v>
      </c>
      <c r="E123" s="12" t="s">
        <v>11</v>
      </c>
      <c r="F123" s="12" t="s">
        <v>11</v>
      </c>
      <c r="G123" s="12" t="s">
        <v>11</v>
      </c>
    </row>
    <row r="124">
      <c r="A124" s="10" t="s">
        <v>216</v>
      </c>
      <c r="B124" s="10" t="s">
        <v>218</v>
      </c>
      <c r="C124" s="11" t="s">
        <v>10</v>
      </c>
      <c r="D124" s="12" t="s">
        <v>11</v>
      </c>
      <c r="E124" s="12" t="s">
        <v>11</v>
      </c>
      <c r="F124" s="12" t="s">
        <v>11</v>
      </c>
      <c r="G124" s="12" t="s">
        <v>11</v>
      </c>
    </row>
    <row r="125">
      <c r="A125" s="10" t="s">
        <v>216</v>
      </c>
      <c r="B125" s="10" t="s">
        <v>219</v>
      </c>
      <c r="C125" s="11" t="s">
        <v>110</v>
      </c>
      <c r="D125" s="12" t="s">
        <v>11</v>
      </c>
      <c r="E125" s="12" t="s">
        <v>11</v>
      </c>
      <c r="F125" s="12" t="s">
        <v>11</v>
      </c>
      <c r="G125" s="12" t="s">
        <v>11</v>
      </c>
    </row>
    <row r="126">
      <c r="A126" s="10" t="s">
        <v>216</v>
      </c>
      <c r="B126" s="10" t="s">
        <v>220</v>
      </c>
      <c r="C126" s="11" t="s">
        <v>110</v>
      </c>
      <c r="D126" s="12" t="s">
        <v>11</v>
      </c>
      <c r="E126" s="12" t="s">
        <v>11</v>
      </c>
      <c r="F126" s="12" t="s">
        <v>11</v>
      </c>
      <c r="G126" s="12" t="s">
        <v>11</v>
      </c>
    </row>
    <row r="127">
      <c r="A127" s="10" t="s">
        <v>216</v>
      </c>
      <c r="B127" s="10" t="s">
        <v>221</v>
      </c>
      <c r="C127" s="11" t="s">
        <v>13</v>
      </c>
      <c r="D127" s="12" t="s">
        <v>11</v>
      </c>
      <c r="E127" s="12" t="s">
        <v>11</v>
      </c>
      <c r="F127" s="12" t="s">
        <v>11</v>
      </c>
      <c r="G127" s="12" t="s">
        <v>11</v>
      </c>
    </row>
    <row r="128">
      <c r="A128" s="10" t="s">
        <v>216</v>
      </c>
      <c r="B128" s="10" t="s">
        <v>222</v>
      </c>
      <c r="C128" s="11" t="s">
        <v>43</v>
      </c>
      <c r="D128" s="12" t="s">
        <v>11</v>
      </c>
      <c r="E128" s="12" t="s">
        <v>11</v>
      </c>
      <c r="F128" s="12" t="s">
        <v>11</v>
      </c>
      <c r="G128" s="12" t="s">
        <v>11</v>
      </c>
    </row>
    <row r="129">
      <c r="A129" s="10" t="s">
        <v>216</v>
      </c>
      <c r="B129" s="10" t="s">
        <v>223</v>
      </c>
      <c r="C129" s="11" t="s">
        <v>43</v>
      </c>
      <c r="D129" s="12" t="s">
        <v>11</v>
      </c>
      <c r="E129" s="12" t="s">
        <v>11</v>
      </c>
      <c r="F129" s="12" t="s">
        <v>11</v>
      </c>
      <c r="G129" s="12" t="s">
        <v>11</v>
      </c>
    </row>
    <row r="130">
      <c r="A130" s="10" t="s">
        <v>216</v>
      </c>
      <c r="B130" s="10" t="s">
        <v>224</v>
      </c>
      <c r="C130" s="11" t="s">
        <v>43</v>
      </c>
      <c r="D130" s="12" t="s">
        <v>11</v>
      </c>
      <c r="E130" s="12" t="s">
        <v>11</v>
      </c>
      <c r="F130" s="12" t="s">
        <v>11</v>
      </c>
      <c r="G130" s="12" t="s">
        <v>11</v>
      </c>
    </row>
    <row r="131">
      <c r="A131" s="10" t="s">
        <v>216</v>
      </c>
      <c r="B131" s="10" t="s">
        <v>225</v>
      </c>
      <c r="C131" s="11" t="s">
        <v>10</v>
      </c>
      <c r="D131" s="12" t="s">
        <v>11</v>
      </c>
      <c r="E131" s="12" t="s">
        <v>11</v>
      </c>
      <c r="F131" s="12" t="s">
        <v>11</v>
      </c>
      <c r="G131" s="12" t="s">
        <v>11</v>
      </c>
    </row>
    <row r="132">
      <c r="A132" s="10" t="s">
        <v>216</v>
      </c>
      <c r="B132" s="10" t="s">
        <v>226</v>
      </c>
      <c r="C132" s="11" t="s">
        <v>110</v>
      </c>
      <c r="D132" s="12" t="s">
        <v>11</v>
      </c>
      <c r="E132" s="12" t="s">
        <v>11</v>
      </c>
      <c r="F132" s="12" t="s">
        <v>11</v>
      </c>
      <c r="G132" s="12" t="s">
        <v>11</v>
      </c>
    </row>
    <row r="133">
      <c r="A133" s="10" t="s">
        <v>216</v>
      </c>
      <c r="B133" s="10" t="s">
        <v>227</v>
      </c>
      <c r="C133" s="11" t="s">
        <v>168</v>
      </c>
      <c r="D133" s="12" t="s">
        <v>11</v>
      </c>
      <c r="E133" s="12" t="s">
        <v>11</v>
      </c>
      <c r="F133" s="12" t="s">
        <v>11</v>
      </c>
      <c r="G133" s="12" t="s">
        <v>11</v>
      </c>
    </row>
    <row r="134">
      <c r="A134" s="10" t="s">
        <v>216</v>
      </c>
      <c r="B134" s="10" t="s">
        <v>228</v>
      </c>
      <c r="C134" s="11" t="s">
        <v>10</v>
      </c>
      <c r="D134" s="12" t="s">
        <v>11</v>
      </c>
      <c r="E134" s="12" t="s">
        <v>11</v>
      </c>
      <c r="F134" s="12" t="s">
        <v>11</v>
      </c>
      <c r="G134" s="12" t="s">
        <v>11</v>
      </c>
    </row>
    <row r="135">
      <c r="A135" s="10" t="s">
        <v>229</v>
      </c>
      <c r="B135" s="10" t="s">
        <v>230</v>
      </c>
      <c r="C135" s="11" t="s">
        <v>10</v>
      </c>
      <c r="D135" s="12" t="s">
        <v>11</v>
      </c>
      <c r="E135" s="12" t="s">
        <v>11</v>
      </c>
      <c r="F135" s="12" t="s">
        <v>11</v>
      </c>
      <c r="G135" s="12" t="s">
        <v>11</v>
      </c>
    </row>
    <row r="136">
      <c r="A136" s="10" t="s">
        <v>229</v>
      </c>
      <c r="B136" s="10" t="s">
        <v>231</v>
      </c>
      <c r="C136" s="11" t="s">
        <v>91</v>
      </c>
      <c r="D136" s="12" t="s">
        <v>11</v>
      </c>
      <c r="E136" s="12" t="s">
        <v>11</v>
      </c>
      <c r="F136" s="12" t="s">
        <v>11</v>
      </c>
      <c r="G136" s="12" t="s">
        <v>11</v>
      </c>
    </row>
    <row r="137">
      <c r="A137" s="10" t="s">
        <v>229</v>
      </c>
      <c r="B137" s="10" t="s">
        <v>232</v>
      </c>
      <c r="C137" s="11" t="s">
        <v>79</v>
      </c>
      <c r="D137" s="12" t="s">
        <v>11</v>
      </c>
      <c r="E137" s="12" t="s">
        <v>11</v>
      </c>
      <c r="F137" s="12" t="s">
        <v>11</v>
      </c>
      <c r="G137" s="12" t="s">
        <v>11</v>
      </c>
    </row>
    <row r="138">
      <c r="A138" s="10" t="s">
        <v>233</v>
      </c>
      <c r="B138" s="10" t="s">
        <v>234</v>
      </c>
      <c r="C138" s="11" t="s">
        <v>110</v>
      </c>
      <c r="D138" s="12" t="s">
        <v>11</v>
      </c>
      <c r="E138" s="12" t="s">
        <v>11</v>
      </c>
      <c r="F138" s="12" t="s">
        <v>11</v>
      </c>
      <c r="G138" s="12" t="s">
        <v>11</v>
      </c>
    </row>
    <row r="139">
      <c r="A139" s="10" t="s">
        <v>233</v>
      </c>
      <c r="B139" s="10" t="s">
        <v>235</v>
      </c>
      <c r="C139" s="11" t="s">
        <v>91</v>
      </c>
      <c r="D139" s="12" t="s">
        <v>11</v>
      </c>
      <c r="E139" s="12" t="s">
        <v>11</v>
      </c>
      <c r="F139" s="12" t="s">
        <v>11</v>
      </c>
      <c r="G139" s="12" t="s">
        <v>11</v>
      </c>
    </row>
    <row r="140">
      <c r="A140" s="10" t="s">
        <v>236</v>
      </c>
      <c r="B140" s="10" t="s">
        <v>237</v>
      </c>
      <c r="C140" s="11" t="s">
        <v>190</v>
      </c>
      <c r="D140" s="12" t="s">
        <v>11</v>
      </c>
      <c r="E140" s="12" t="s">
        <v>11</v>
      </c>
      <c r="F140" s="12" t="s">
        <v>11</v>
      </c>
      <c r="G140" s="12" t="s">
        <v>11</v>
      </c>
    </row>
    <row r="141">
      <c r="A141" s="10" t="s">
        <v>236</v>
      </c>
      <c r="B141" s="10" t="s">
        <v>238</v>
      </c>
      <c r="C141" s="11" t="s">
        <v>43</v>
      </c>
      <c r="D141" s="12" t="s">
        <v>11</v>
      </c>
      <c r="E141" s="12" t="s">
        <v>11</v>
      </c>
      <c r="F141" s="12" t="s">
        <v>11</v>
      </c>
      <c r="G141" s="12" t="s">
        <v>11</v>
      </c>
    </row>
  </sheetData>
  <mergeCells count="3">
    <mergeCell ref="A1:G1"/>
    <mergeCell ref="H16:O16"/>
    <mergeCell ref="H17:O1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4.25"/>
    <col customWidth="1" min="2" max="2" width="71.75"/>
    <col customWidth="1" min="8" max="8" width="13.75"/>
  </cols>
  <sheetData>
    <row r="1">
      <c r="A1" s="1" t="s">
        <v>239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240</v>
      </c>
      <c r="B3" s="10" t="s">
        <v>241</v>
      </c>
      <c r="C3" s="11" t="s">
        <v>154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240</v>
      </c>
      <c r="B4" s="10" t="s">
        <v>242</v>
      </c>
      <c r="C4" s="11" t="s">
        <v>10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240</v>
      </c>
      <c r="B5" s="10" t="s">
        <v>243</v>
      </c>
      <c r="C5" s="11" t="s">
        <v>110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240</v>
      </c>
      <c r="B6" s="10" t="s">
        <v>244</v>
      </c>
      <c r="C6" s="11" t="s">
        <v>110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1</v>
      </c>
      <c r="J6" s="15" t="s">
        <v>23</v>
      </c>
      <c r="K6" s="16">
        <f>countif(C:C,"a2")</f>
        <v>2</v>
      </c>
      <c r="L6" s="15" t="s">
        <v>24</v>
      </c>
      <c r="M6" s="15">
        <f>countif(C:C,"a3")</f>
        <v>2</v>
      </c>
      <c r="N6" s="15" t="s">
        <v>25</v>
      </c>
      <c r="O6" s="15">
        <f>countif(C:C,"a4")</f>
        <v>0</v>
      </c>
      <c r="P6" s="15">
        <f t="shared" ref="P6:P16" si="1">sum(I6,K6,M6,O6)</f>
        <v>5</v>
      </c>
    </row>
    <row r="7">
      <c r="A7" s="10" t="s">
        <v>240</v>
      </c>
      <c r="B7" s="10" t="s">
        <v>245</v>
      </c>
      <c r="C7" s="11" t="s">
        <v>13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2</v>
      </c>
      <c r="J7" s="15" t="s">
        <v>28</v>
      </c>
      <c r="K7" s="15">
        <f>countif(C:C,"b2")</f>
        <v>0</v>
      </c>
      <c r="L7" s="15" t="s">
        <v>29</v>
      </c>
      <c r="M7" s="15">
        <f>countif(C:C,"b3")</f>
        <v>1</v>
      </c>
      <c r="N7" s="15" t="s">
        <v>30</v>
      </c>
      <c r="O7" s="15">
        <f>countif(C:C,"b4")</f>
        <v>0</v>
      </c>
      <c r="P7" s="15">
        <f t="shared" si="1"/>
        <v>3</v>
      </c>
    </row>
    <row r="8">
      <c r="A8" s="10" t="s">
        <v>246</v>
      </c>
      <c r="B8" s="10" t="s">
        <v>247</v>
      </c>
      <c r="C8" s="11" t="s">
        <v>13</v>
      </c>
      <c r="D8" s="12" t="s">
        <v>11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0</v>
      </c>
      <c r="J8" s="15" t="s">
        <v>33</v>
      </c>
      <c r="K8" s="15">
        <f>countif(C:C,"c2")</f>
        <v>1</v>
      </c>
      <c r="L8" s="15" t="s">
        <v>34</v>
      </c>
      <c r="M8" s="15">
        <f>countif(C:C,"c3")</f>
        <v>1</v>
      </c>
      <c r="N8" s="15" t="s">
        <v>35</v>
      </c>
      <c r="O8" s="15">
        <f>countif(C:C,"c4")</f>
        <v>0</v>
      </c>
      <c r="P8" s="15">
        <f t="shared" si="1"/>
        <v>2</v>
      </c>
    </row>
    <row r="9">
      <c r="A9" s="10" t="s">
        <v>246</v>
      </c>
      <c r="B9" s="10" t="s">
        <v>248</v>
      </c>
      <c r="C9" s="11" t="s">
        <v>43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1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1</v>
      </c>
    </row>
    <row r="10">
      <c r="A10" s="10" t="s">
        <v>246</v>
      </c>
      <c r="B10" s="10" t="s">
        <v>249</v>
      </c>
      <c r="C10" s="11" t="s">
        <v>43</v>
      </c>
      <c r="D10" s="12" t="s">
        <v>11</v>
      </c>
      <c r="E10" s="12" t="s">
        <v>11</v>
      </c>
      <c r="F10" s="12" t="s">
        <v>11</v>
      </c>
      <c r="G10" s="12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10" t="s">
        <v>246</v>
      </c>
      <c r="B11" s="10" t="s">
        <v>250</v>
      </c>
      <c r="C11" s="11" t="s">
        <v>83</v>
      </c>
      <c r="D11" s="12" t="s">
        <v>11</v>
      </c>
      <c r="E11" s="12" t="s">
        <v>11</v>
      </c>
      <c r="F11" s="12" t="s">
        <v>11</v>
      </c>
      <c r="G11" s="12" t="s">
        <v>11</v>
      </c>
      <c r="H11" s="15" t="s">
        <v>49</v>
      </c>
      <c r="I11" s="16">
        <f>countif(C:C,"f1")</f>
        <v>2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2</v>
      </c>
    </row>
    <row r="12">
      <c r="A12" s="10" t="s">
        <v>246</v>
      </c>
      <c r="B12" s="10" t="s">
        <v>251</v>
      </c>
      <c r="C12" s="11" t="s">
        <v>79</v>
      </c>
      <c r="D12" s="12" t="s">
        <v>11</v>
      </c>
      <c r="E12" s="12" t="s">
        <v>11</v>
      </c>
      <c r="F12" s="12" t="s">
        <v>11</v>
      </c>
      <c r="G12" s="12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1</v>
      </c>
      <c r="N12" s="15" t="s">
        <v>57</v>
      </c>
      <c r="O12" s="15">
        <f>countif(C:C,"g4")</f>
        <v>0</v>
      </c>
      <c r="P12" s="15">
        <f t="shared" si="1"/>
        <v>1</v>
      </c>
    </row>
    <row r="13">
      <c r="A13" s="10" t="s">
        <v>246</v>
      </c>
      <c r="B13" s="10" t="s">
        <v>252</v>
      </c>
      <c r="C13" s="11" t="s">
        <v>119</v>
      </c>
      <c r="D13" s="12" t="s">
        <v>11</v>
      </c>
      <c r="E13" s="12" t="s">
        <v>11</v>
      </c>
      <c r="F13" s="12" t="s">
        <v>11</v>
      </c>
      <c r="G13" s="12" t="s">
        <v>11</v>
      </c>
      <c r="H13" s="15" t="s">
        <v>59</v>
      </c>
      <c r="I13" s="15">
        <f>countif(C:C,"h1")</f>
        <v>0</v>
      </c>
      <c r="J13" s="15" t="s">
        <v>60</v>
      </c>
      <c r="K13" s="15">
        <f>countif(C:C,"h2")</f>
        <v>0</v>
      </c>
      <c r="L13" s="15" t="s">
        <v>61</v>
      </c>
      <c r="M13" s="15">
        <f>countif(C:C,"h3")</f>
        <v>1</v>
      </c>
      <c r="N13" s="15" t="s">
        <v>62</v>
      </c>
      <c r="O13" s="15">
        <f>countif(C:C,"h4")</f>
        <v>0</v>
      </c>
      <c r="P13" s="15">
        <f t="shared" si="1"/>
        <v>1</v>
      </c>
    </row>
    <row r="14">
      <c r="A14" s="10" t="s">
        <v>246</v>
      </c>
      <c r="B14" s="10" t="s">
        <v>253</v>
      </c>
      <c r="C14" s="11" t="s">
        <v>108</v>
      </c>
      <c r="D14" s="12" t="s">
        <v>11</v>
      </c>
      <c r="E14" s="12" t="s">
        <v>11</v>
      </c>
      <c r="F14" s="12" t="s">
        <v>11</v>
      </c>
      <c r="G14" s="12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10" t="s">
        <v>246</v>
      </c>
      <c r="B15" s="10" t="s">
        <v>254</v>
      </c>
      <c r="C15" s="11" t="s">
        <v>129</v>
      </c>
      <c r="D15" s="12" t="s">
        <v>11</v>
      </c>
      <c r="E15" s="12" t="s">
        <v>11</v>
      </c>
      <c r="F15" s="12" t="s">
        <v>11</v>
      </c>
      <c r="G15" s="12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10" t="s">
        <v>246</v>
      </c>
      <c r="B16" s="10" t="s">
        <v>255</v>
      </c>
      <c r="C16" s="11" t="s">
        <v>154</v>
      </c>
      <c r="D16" s="12" t="s">
        <v>11</v>
      </c>
      <c r="E16" s="12" t="s">
        <v>11</v>
      </c>
      <c r="F16" s="12" t="s">
        <v>11</v>
      </c>
      <c r="G16" s="12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10" t="s">
        <v>246</v>
      </c>
      <c r="B17" s="10" t="s">
        <v>256</v>
      </c>
      <c r="C17" s="11" t="s">
        <v>88</v>
      </c>
      <c r="D17" s="12" t="s">
        <v>11</v>
      </c>
      <c r="E17" s="12" t="s">
        <v>11</v>
      </c>
      <c r="F17" s="12" t="s">
        <v>11</v>
      </c>
      <c r="G17" s="12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15</v>
      </c>
    </row>
    <row r="18">
      <c r="H18" s="21"/>
      <c r="I18" s="22" t="s">
        <v>80</v>
      </c>
      <c r="J18" s="23" t="s">
        <v>81</v>
      </c>
    </row>
    <row r="19">
      <c r="H19" s="25" t="s">
        <v>4</v>
      </c>
      <c r="I19" s="22">
        <f>countif(D:D,"o")</f>
        <v>0</v>
      </c>
      <c r="J19" s="22">
        <f>countif(D:D,"x")</f>
        <v>15</v>
      </c>
    </row>
    <row r="20">
      <c r="H20" s="25" t="s">
        <v>5</v>
      </c>
      <c r="I20" s="22">
        <f>countif(E:E,"o")</f>
        <v>0</v>
      </c>
      <c r="J20" s="22">
        <f>countif(E:E,"x")</f>
        <v>15</v>
      </c>
    </row>
    <row r="21">
      <c r="H21" s="25" t="s">
        <v>6</v>
      </c>
      <c r="I21" s="22">
        <f>countif(F:F,"o")</f>
        <v>0</v>
      </c>
      <c r="J21" s="22">
        <f>countif(F:F,"x")</f>
        <v>15</v>
      </c>
    </row>
    <row r="22">
      <c r="H22" s="26" t="s">
        <v>7</v>
      </c>
      <c r="I22" s="22">
        <f>countif(G:G,"o")</f>
        <v>0</v>
      </c>
      <c r="J22" s="22">
        <f>countif(G:G,"x")</f>
        <v>15</v>
      </c>
    </row>
  </sheetData>
  <mergeCells count="3">
    <mergeCell ref="A1:G1"/>
    <mergeCell ref="H16:O16"/>
    <mergeCell ref="H17:O17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4.25"/>
    <col customWidth="1" min="2" max="2" width="63.88"/>
    <col customWidth="1" min="8" max="8" width="13.75"/>
  </cols>
  <sheetData>
    <row r="1">
      <c r="A1" s="1" t="s">
        <v>257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258</v>
      </c>
      <c r="B3" s="10" t="s">
        <v>259</v>
      </c>
      <c r="C3" s="11" t="s">
        <v>43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258</v>
      </c>
      <c r="B4" s="10" t="s">
        <v>260</v>
      </c>
      <c r="C4" s="11" t="s">
        <v>43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258</v>
      </c>
      <c r="B5" s="10" t="s">
        <v>261</v>
      </c>
      <c r="C5" s="11" t="s">
        <v>10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258</v>
      </c>
      <c r="B6" s="10" t="s">
        <v>262</v>
      </c>
      <c r="C6" s="11" t="s">
        <v>43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3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0</v>
      </c>
      <c r="N6" s="15" t="s">
        <v>25</v>
      </c>
      <c r="O6" s="15">
        <f>countif(C:C,"a4")</f>
        <v>0</v>
      </c>
      <c r="P6" s="15">
        <f t="shared" ref="P6:P16" si="1">sum(I6,K6,M6,O6)</f>
        <v>3</v>
      </c>
    </row>
    <row r="7">
      <c r="A7" s="10" t="s">
        <v>258</v>
      </c>
      <c r="B7" s="10" t="s">
        <v>263</v>
      </c>
      <c r="C7" s="11" t="s">
        <v>119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3</v>
      </c>
      <c r="J7" s="15" t="s">
        <v>28</v>
      </c>
      <c r="K7" s="15">
        <f>countif(C:C,"b2")</f>
        <v>4</v>
      </c>
      <c r="L7" s="15" t="s">
        <v>29</v>
      </c>
      <c r="M7" s="15">
        <f>countif(C:C,"b3")</f>
        <v>1</v>
      </c>
      <c r="N7" s="15" t="s">
        <v>30</v>
      </c>
      <c r="O7" s="15">
        <f>countif(C:C,"b4")</f>
        <v>0</v>
      </c>
      <c r="P7" s="15">
        <f t="shared" si="1"/>
        <v>8</v>
      </c>
    </row>
    <row r="8">
      <c r="A8" s="10" t="s">
        <v>258</v>
      </c>
      <c r="B8" s="10" t="s">
        <v>264</v>
      </c>
      <c r="C8" s="11" t="s">
        <v>79</v>
      </c>
      <c r="D8" s="12" t="s">
        <v>11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0</v>
      </c>
      <c r="J8" s="15" t="s">
        <v>33</v>
      </c>
      <c r="K8" s="15">
        <f>countif(C:C,"c2")</f>
        <v>1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1</v>
      </c>
    </row>
    <row r="9">
      <c r="A9" s="10" t="s">
        <v>265</v>
      </c>
      <c r="B9" s="10" t="s">
        <v>266</v>
      </c>
      <c r="C9" s="11" t="s">
        <v>83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6</v>
      </c>
      <c r="J9" s="15" t="s">
        <v>38</v>
      </c>
      <c r="K9" s="15">
        <f>countif(C:C,"d2")</f>
        <v>1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7</v>
      </c>
    </row>
    <row r="10">
      <c r="A10" s="10" t="s">
        <v>265</v>
      </c>
      <c r="B10" s="10" t="s">
        <v>267</v>
      </c>
      <c r="C10" s="11" t="s">
        <v>129</v>
      </c>
      <c r="D10" s="12" t="s">
        <v>11</v>
      </c>
      <c r="E10" s="12" t="s">
        <v>11</v>
      </c>
      <c r="F10" s="12" t="s">
        <v>11</v>
      </c>
      <c r="G10" s="12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10" t="s">
        <v>265</v>
      </c>
      <c r="B11" s="10" t="s">
        <v>268</v>
      </c>
      <c r="C11" s="11" t="s">
        <v>168</v>
      </c>
      <c r="D11" s="12" t="s">
        <v>11</v>
      </c>
      <c r="E11" s="12" t="s">
        <v>11</v>
      </c>
      <c r="F11" s="12" t="s">
        <v>11</v>
      </c>
      <c r="G11" s="12" t="s">
        <v>11</v>
      </c>
      <c r="H11" s="15" t="s">
        <v>49</v>
      </c>
      <c r="I11" s="16">
        <f>countif(C:C,"f1")</f>
        <v>5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5</v>
      </c>
    </row>
    <row r="12">
      <c r="A12" s="10" t="s">
        <v>265</v>
      </c>
      <c r="B12" s="10" t="s">
        <v>269</v>
      </c>
      <c r="C12" s="11" t="s">
        <v>110</v>
      </c>
      <c r="D12" s="12" t="s">
        <v>11</v>
      </c>
      <c r="E12" s="12" t="s">
        <v>11</v>
      </c>
      <c r="F12" s="12" t="s">
        <v>11</v>
      </c>
      <c r="G12" s="12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1</v>
      </c>
      <c r="N12" s="15" t="s">
        <v>57</v>
      </c>
      <c r="O12" s="15">
        <f>countif(C:C,"g4")</f>
        <v>0</v>
      </c>
      <c r="P12" s="15">
        <f t="shared" si="1"/>
        <v>1</v>
      </c>
    </row>
    <row r="13">
      <c r="A13" s="10" t="s">
        <v>265</v>
      </c>
      <c r="B13" s="10" t="s">
        <v>270</v>
      </c>
      <c r="C13" s="11" t="s">
        <v>186</v>
      </c>
      <c r="D13" s="12" t="s">
        <v>11</v>
      </c>
      <c r="E13" s="12" t="s">
        <v>11</v>
      </c>
      <c r="F13" s="12" t="s">
        <v>11</v>
      </c>
      <c r="G13" s="12" t="s">
        <v>11</v>
      </c>
      <c r="H13" s="15" t="s">
        <v>59</v>
      </c>
      <c r="I13" s="15">
        <f>countif(C:C,"h1")</f>
        <v>0</v>
      </c>
      <c r="J13" s="15" t="s">
        <v>60</v>
      </c>
      <c r="K13" s="15">
        <f>countif(C:C,"h2")</f>
        <v>3</v>
      </c>
      <c r="L13" s="15" t="s">
        <v>61</v>
      </c>
      <c r="M13" s="15">
        <f>countif(C:C,"h3")</f>
        <v>4</v>
      </c>
      <c r="N13" s="15" t="s">
        <v>62</v>
      </c>
      <c r="O13" s="15">
        <f>countif(C:C,"h4")</f>
        <v>0</v>
      </c>
      <c r="P13" s="15">
        <f t="shared" si="1"/>
        <v>7</v>
      </c>
    </row>
    <row r="14">
      <c r="A14" s="10" t="s">
        <v>265</v>
      </c>
      <c r="B14" s="10" t="s">
        <v>271</v>
      </c>
      <c r="C14" s="11" t="s">
        <v>190</v>
      </c>
      <c r="D14" s="12" t="s">
        <v>11</v>
      </c>
      <c r="E14" s="12" t="s">
        <v>11</v>
      </c>
      <c r="F14" s="12" t="s">
        <v>11</v>
      </c>
      <c r="G14" s="12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1</v>
      </c>
      <c r="N14" s="15" t="s">
        <v>67</v>
      </c>
      <c r="O14" s="15">
        <f>countif(C:C,"i4")</f>
        <v>0</v>
      </c>
      <c r="P14" s="15">
        <f t="shared" si="1"/>
        <v>1</v>
      </c>
    </row>
    <row r="15">
      <c r="A15" s="10" t="s">
        <v>272</v>
      </c>
      <c r="B15" s="10" t="s">
        <v>273</v>
      </c>
      <c r="C15" s="11" t="s">
        <v>91</v>
      </c>
      <c r="D15" s="12" t="s">
        <v>11</v>
      </c>
      <c r="E15" s="12" t="s">
        <v>11</v>
      </c>
      <c r="F15" s="12" t="s">
        <v>11</v>
      </c>
      <c r="G15" s="12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10" t="s">
        <v>272</v>
      </c>
      <c r="B16" s="10" t="s">
        <v>274</v>
      </c>
      <c r="C16" s="11" t="s">
        <v>119</v>
      </c>
      <c r="D16" s="12" t="s">
        <v>11</v>
      </c>
      <c r="E16" s="12" t="s">
        <v>11</v>
      </c>
      <c r="F16" s="12" t="s">
        <v>11</v>
      </c>
      <c r="G16" s="12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10" t="s">
        <v>272</v>
      </c>
      <c r="B17" s="10" t="s">
        <v>275</v>
      </c>
      <c r="C17" s="11" t="s">
        <v>79</v>
      </c>
      <c r="D17" s="12" t="s">
        <v>11</v>
      </c>
      <c r="E17" s="12" t="s">
        <v>11</v>
      </c>
      <c r="F17" s="12" t="s">
        <v>11</v>
      </c>
      <c r="G17" s="12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33</v>
      </c>
    </row>
    <row r="18">
      <c r="A18" s="10" t="s">
        <v>272</v>
      </c>
      <c r="B18" s="10" t="s">
        <v>276</v>
      </c>
      <c r="C18" s="11" t="s">
        <v>43</v>
      </c>
      <c r="D18" s="12" t="s">
        <v>11</v>
      </c>
      <c r="E18" s="12" t="s">
        <v>11</v>
      </c>
      <c r="F18" s="12" t="s">
        <v>11</v>
      </c>
      <c r="G18" s="12" t="s">
        <v>11</v>
      </c>
      <c r="H18" s="21"/>
      <c r="I18" s="22" t="s">
        <v>80</v>
      </c>
      <c r="J18" s="23" t="s">
        <v>81</v>
      </c>
    </row>
    <row r="19">
      <c r="A19" s="10" t="s">
        <v>277</v>
      </c>
      <c r="B19" s="10" t="s">
        <v>278</v>
      </c>
      <c r="C19" s="11" t="s">
        <v>119</v>
      </c>
      <c r="D19" s="12" t="s">
        <v>11</v>
      </c>
      <c r="E19" s="12" t="s">
        <v>11</v>
      </c>
      <c r="F19" s="12" t="s">
        <v>11</v>
      </c>
      <c r="G19" s="12" t="s">
        <v>11</v>
      </c>
      <c r="H19" s="25" t="s">
        <v>4</v>
      </c>
      <c r="I19" s="22">
        <f>countif(D:D,"o")</f>
        <v>0</v>
      </c>
      <c r="J19" s="22">
        <f>countif(D:D,"x")</f>
        <v>33</v>
      </c>
    </row>
    <row r="20">
      <c r="A20" s="10" t="s">
        <v>277</v>
      </c>
      <c r="B20" s="10" t="s">
        <v>279</v>
      </c>
      <c r="C20" s="11" t="s">
        <v>119</v>
      </c>
      <c r="D20" s="12" t="s">
        <v>11</v>
      </c>
      <c r="E20" s="12" t="s">
        <v>11</v>
      </c>
      <c r="F20" s="12" t="s">
        <v>11</v>
      </c>
      <c r="G20" s="12" t="s">
        <v>11</v>
      </c>
      <c r="H20" s="25" t="s">
        <v>5</v>
      </c>
      <c r="I20" s="22">
        <f>countif(E:E,"o")</f>
        <v>0</v>
      </c>
      <c r="J20" s="22">
        <f>countif(E:E,"x")</f>
        <v>33</v>
      </c>
    </row>
    <row r="21">
      <c r="A21" s="10" t="s">
        <v>277</v>
      </c>
      <c r="B21" s="10" t="s">
        <v>280</v>
      </c>
      <c r="C21" s="11" t="s">
        <v>91</v>
      </c>
      <c r="D21" s="12" t="s">
        <v>11</v>
      </c>
      <c r="E21" s="12" t="s">
        <v>11</v>
      </c>
      <c r="F21" s="12" t="s">
        <v>11</v>
      </c>
      <c r="G21" s="12" t="s">
        <v>11</v>
      </c>
      <c r="H21" s="25" t="s">
        <v>6</v>
      </c>
      <c r="I21" s="22">
        <f>countif(F:F,"o")</f>
        <v>0</v>
      </c>
      <c r="J21" s="22">
        <f>countif(F:F,"x")</f>
        <v>33</v>
      </c>
    </row>
    <row r="22">
      <c r="A22" s="10" t="s">
        <v>277</v>
      </c>
      <c r="B22" s="10" t="s">
        <v>281</v>
      </c>
      <c r="C22" s="11" t="s">
        <v>168</v>
      </c>
      <c r="D22" s="12" t="s">
        <v>11</v>
      </c>
      <c r="E22" s="12" t="s">
        <v>11</v>
      </c>
      <c r="F22" s="12" t="s">
        <v>11</v>
      </c>
      <c r="G22" s="12" t="s">
        <v>11</v>
      </c>
      <c r="H22" s="26" t="s">
        <v>7</v>
      </c>
      <c r="I22" s="22">
        <f>countif(G:G,"o")</f>
        <v>0</v>
      </c>
      <c r="J22" s="22">
        <f>countif(G:G,"x")</f>
        <v>33</v>
      </c>
    </row>
    <row r="23">
      <c r="A23" s="10" t="s">
        <v>277</v>
      </c>
      <c r="B23" s="10" t="s">
        <v>282</v>
      </c>
      <c r="C23" s="11" t="s">
        <v>10</v>
      </c>
      <c r="D23" s="12" t="s">
        <v>11</v>
      </c>
      <c r="E23" s="12" t="s">
        <v>11</v>
      </c>
      <c r="F23" s="12" t="s">
        <v>11</v>
      </c>
      <c r="G23" s="12" t="s">
        <v>11</v>
      </c>
    </row>
    <row r="24">
      <c r="A24" s="10" t="s">
        <v>283</v>
      </c>
      <c r="B24" s="10" t="s">
        <v>284</v>
      </c>
      <c r="C24" s="11" t="s">
        <v>168</v>
      </c>
      <c r="D24" s="12" t="s">
        <v>11</v>
      </c>
      <c r="E24" s="12" t="s">
        <v>11</v>
      </c>
      <c r="F24" s="12" t="s">
        <v>11</v>
      </c>
      <c r="G24" s="12" t="s">
        <v>11</v>
      </c>
    </row>
    <row r="25">
      <c r="A25" s="10" t="s">
        <v>283</v>
      </c>
      <c r="B25" s="10" t="s">
        <v>285</v>
      </c>
      <c r="C25" s="11" t="s">
        <v>43</v>
      </c>
      <c r="D25" s="12" t="s">
        <v>11</v>
      </c>
      <c r="E25" s="12" t="s">
        <v>11</v>
      </c>
      <c r="F25" s="12" t="s">
        <v>11</v>
      </c>
      <c r="G25" s="12" t="s">
        <v>11</v>
      </c>
    </row>
    <row r="26">
      <c r="A26" s="10" t="s">
        <v>283</v>
      </c>
      <c r="B26" s="10" t="s">
        <v>286</v>
      </c>
      <c r="C26" s="11" t="s">
        <v>168</v>
      </c>
      <c r="D26" s="12" t="s">
        <v>11</v>
      </c>
      <c r="E26" s="12" t="s">
        <v>11</v>
      </c>
      <c r="F26" s="12" t="s">
        <v>11</v>
      </c>
      <c r="G26" s="12" t="s">
        <v>11</v>
      </c>
    </row>
    <row r="27">
      <c r="A27" s="10" t="s">
        <v>287</v>
      </c>
      <c r="B27" s="10" t="s">
        <v>288</v>
      </c>
      <c r="C27" s="11" t="s">
        <v>110</v>
      </c>
      <c r="D27" s="12" t="s">
        <v>11</v>
      </c>
      <c r="E27" s="12" t="s">
        <v>11</v>
      </c>
      <c r="F27" s="12" t="s">
        <v>11</v>
      </c>
      <c r="G27" s="12" t="s">
        <v>11</v>
      </c>
    </row>
    <row r="28">
      <c r="A28" s="10" t="s">
        <v>287</v>
      </c>
      <c r="B28" s="10" t="s">
        <v>289</v>
      </c>
      <c r="C28" s="11" t="s">
        <v>79</v>
      </c>
      <c r="D28" s="12" t="s">
        <v>11</v>
      </c>
      <c r="E28" s="12" t="s">
        <v>11</v>
      </c>
      <c r="F28" s="12" t="s">
        <v>11</v>
      </c>
      <c r="G28" s="12" t="s">
        <v>11</v>
      </c>
    </row>
    <row r="29">
      <c r="A29" s="10" t="s">
        <v>287</v>
      </c>
      <c r="B29" s="10" t="s">
        <v>290</v>
      </c>
      <c r="C29" s="11" t="s">
        <v>119</v>
      </c>
      <c r="D29" s="12" t="s">
        <v>11</v>
      </c>
      <c r="E29" s="12" t="s">
        <v>11</v>
      </c>
      <c r="F29" s="12" t="s">
        <v>11</v>
      </c>
      <c r="G29" s="12" t="s">
        <v>11</v>
      </c>
    </row>
    <row r="30">
      <c r="A30" s="10" t="s">
        <v>287</v>
      </c>
      <c r="B30" s="10" t="s">
        <v>291</v>
      </c>
      <c r="C30" s="11" t="s">
        <v>79</v>
      </c>
      <c r="D30" s="12" t="s">
        <v>11</v>
      </c>
      <c r="E30" s="12" t="s">
        <v>11</v>
      </c>
      <c r="F30" s="12" t="s">
        <v>11</v>
      </c>
      <c r="G30" s="12" t="s">
        <v>11</v>
      </c>
    </row>
    <row r="31">
      <c r="A31" s="10" t="s">
        <v>292</v>
      </c>
      <c r="B31" s="10" t="s">
        <v>293</v>
      </c>
      <c r="C31" s="11" t="s">
        <v>110</v>
      </c>
      <c r="D31" s="12" t="s">
        <v>11</v>
      </c>
      <c r="E31" s="12" t="s">
        <v>11</v>
      </c>
      <c r="F31" s="12" t="s">
        <v>11</v>
      </c>
      <c r="G31" s="12" t="s">
        <v>11</v>
      </c>
    </row>
    <row r="32">
      <c r="A32" s="10" t="s">
        <v>292</v>
      </c>
      <c r="B32" s="10" t="s">
        <v>294</v>
      </c>
      <c r="C32" s="11" t="s">
        <v>91</v>
      </c>
      <c r="D32" s="12" t="s">
        <v>11</v>
      </c>
      <c r="E32" s="12" t="s">
        <v>11</v>
      </c>
      <c r="F32" s="12" t="s">
        <v>11</v>
      </c>
      <c r="G32" s="12" t="s">
        <v>11</v>
      </c>
    </row>
    <row r="33">
      <c r="A33" s="10" t="s">
        <v>292</v>
      </c>
      <c r="B33" s="10" t="s">
        <v>295</v>
      </c>
      <c r="C33" s="11" t="s">
        <v>108</v>
      </c>
      <c r="D33" s="12" t="s">
        <v>11</v>
      </c>
      <c r="E33" s="12" t="s">
        <v>11</v>
      </c>
      <c r="F33" s="12" t="s">
        <v>11</v>
      </c>
      <c r="G33" s="12" t="s">
        <v>11</v>
      </c>
    </row>
    <row r="34">
      <c r="A34" s="10" t="s">
        <v>292</v>
      </c>
      <c r="B34" s="10" t="s">
        <v>290</v>
      </c>
      <c r="C34" s="11" t="s">
        <v>119</v>
      </c>
      <c r="D34" s="12" t="s">
        <v>11</v>
      </c>
      <c r="E34" s="12" t="s">
        <v>11</v>
      </c>
      <c r="F34" s="12" t="s">
        <v>11</v>
      </c>
      <c r="G34" s="12" t="s">
        <v>11</v>
      </c>
    </row>
    <row r="35">
      <c r="A35" s="10" t="s">
        <v>292</v>
      </c>
      <c r="B35" s="10" t="s">
        <v>296</v>
      </c>
      <c r="C35" s="11" t="s">
        <v>10</v>
      </c>
      <c r="D35" s="12" t="s">
        <v>11</v>
      </c>
      <c r="E35" s="12" t="s">
        <v>11</v>
      </c>
      <c r="F35" s="12" t="s">
        <v>11</v>
      </c>
      <c r="G35" s="12" t="s">
        <v>11</v>
      </c>
    </row>
  </sheetData>
  <mergeCells count="3">
    <mergeCell ref="A1:G1"/>
    <mergeCell ref="H16:O16"/>
    <mergeCell ref="H17:O17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297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298</v>
      </c>
      <c r="B3" s="10" t="s">
        <v>299</v>
      </c>
      <c r="C3" s="11" t="s">
        <v>108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298</v>
      </c>
      <c r="B4" s="10" t="s">
        <v>300</v>
      </c>
      <c r="C4" s="11" t="s">
        <v>301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298</v>
      </c>
      <c r="B5" s="10" t="s">
        <v>302</v>
      </c>
      <c r="C5" s="11" t="s">
        <v>43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298</v>
      </c>
      <c r="B6" s="10" t="s">
        <v>303</v>
      </c>
      <c r="C6" s="11" t="s">
        <v>43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1</v>
      </c>
      <c r="N6" s="15" t="s">
        <v>25</v>
      </c>
      <c r="O6" s="15">
        <f>countif(C:C,"a4")</f>
        <v>0</v>
      </c>
      <c r="P6" s="15">
        <f t="shared" ref="P6:P16" si="1">sum(I6,K6,M6,O6)</f>
        <v>1</v>
      </c>
    </row>
    <row r="7">
      <c r="A7" s="10" t="s">
        <v>298</v>
      </c>
      <c r="B7" s="10" t="s">
        <v>304</v>
      </c>
      <c r="C7" s="11" t="s">
        <v>83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16</v>
      </c>
      <c r="J7" s="15" t="s">
        <v>28</v>
      </c>
      <c r="K7" s="15">
        <f>countif(C:C,"b2")</f>
        <v>0</v>
      </c>
      <c r="L7" s="15" t="s">
        <v>29</v>
      </c>
      <c r="M7" s="15">
        <f>countif(C:C,"b3")</f>
        <v>2</v>
      </c>
      <c r="N7" s="15" t="s">
        <v>30</v>
      </c>
      <c r="O7" s="15">
        <f>countif(C:C,"b4")</f>
        <v>0</v>
      </c>
      <c r="P7" s="15">
        <f t="shared" si="1"/>
        <v>18</v>
      </c>
    </row>
    <row r="8">
      <c r="A8" s="10" t="s">
        <v>298</v>
      </c>
      <c r="B8" s="10" t="s">
        <v>305</v>
      </c>
      <c r="C8" s="11" t="s">
        <v>119</v>
      </c>
      <c r="D8" s="12" t="s">
        <v>11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5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5</v>
      </c>
    </row>
    <row r="9">
      <c r="A9" s="10" t="s">
        <v>298</v>
      </c>
      <c r="B9" s="10" t="s">
        <v>306</v>
      </c>
      <c r="C9" s="11" t="s">
        <v>43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3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3</v>
      </c>
    </row>
    <row r="10">
      <c r="A10" s="10" t="s">
        <v>298</v>
      </c>
      <c r="B10" s="10" t="s">
        <v>307</v>
      </c>
      <c r="C10" s="11" t="s">
        <v>110</v>
      </c>
      <c r="D10" s="12" t="s">
        <v>11</v>
      </c>
      <c r="E10" s="12" t="s">
        <v>11</v>
      </c>
      <c r="F10" s="12" t="s">
        <v>11</v>
      </c>
      <c r="G10" s="12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10" t="s">
        <v>308</v>
      </c>
      <c r="B11" s="28" t="s">
        <v>309</v>
      </c>
      <c r="C11" s="11" t="s">
        <v>110</v>
      </c>
      <c r="D11" s="12" t="s">
        <v>11</v>
      </c>
      <c r="E11" s="12" t="s">
        <v>11</v>
      </c>
      <c r="F11" s="12" t="s">
        <v>11</v>
      </c>
      <c r="G11" s="12" t="s">
        <v>11</v>
      </c>
      <c r="H11" s="15" t="s">
        <v>49</v>
      </c>
      <c r="I11" s="16">
        <f>countif(C:C,"f1")</f>
        <v>10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10</v>
      </c>
    </row>
    <row r="12">
      <c r="A12" s="10" t="s">
        <v>308</v>
      </c>
      <c r="B12" s="10" t="s">
        <v>310</v>
      </c>
      <c r="C12" s="11" t="s">
        <v>108</v>
      </c>
      <c r="D12" s="12" t="s">
        <v>11</v>
      </c>
      <c r="E12" s="12" t="s">
        <v>11</v>
      </c>
      <c r="F12" s="12" t="s">
        <v>11</v>
      </c>
      <c r="G12" s="12" t="s">
        <v>11</v>
      </c>
      <c r="H12" s="15" t="s">
        <v>54</v>
      </c>
      <c r="I12" s="15">
        <f>countif(C:C,"g1")</f>
        <v>1</v>
      </c>
      <c r="J12" s="15" t="s">
        <v>55</v>
      </c>
      <c r="K12" s="15">
        <f>countif(C:C,"g2")</f>
        <v>2</v>
      </c>
      <c r="L12" s="15" t="s">
        <v>56</v>
      </c>
      <c r="M12" s="15">
        <f>countif(C:C,"g3")</f>
        <v>1</v>
      </c>
      <c r="N12" s="15" t="s">
        <v>57</v>
      </c>
      <c r="O12" s="15">
        <f>countif(C:C,"g4")</f>
        <v>0</v>
      </c>
      <c r="P12" s="15">
        <f t="shared" si="1"/>
        <v>4</v>
      </c>
    </row>
    <row r="13">
      <c r="A13" s="10" t="s">
        <v>308</v>
      </c>
      <c r="B13" s="10" t="s">
        <v>311</v>
      </c>
      <c r="C13" s="11" t="s">
        <v>91</v>
      </c>
      <c r="D13" s="12" t="s">
        <v>11</v>
      </c>
      <c r="E13" s="12" t="s">
        <v>11</v>
      </c>
      <c r="F13" s="12" t="s">
        <v>11</v>
      </c>
      <c r="G13" s="12" t="s">
        <v>11</v>
      </c>
      <c r="H13" s="15" t="s">
        <v>59</v>
      </c>
      <c r="I13" s="15">
        <f>countif(C:C,"h1")</f>
        <v>0</v>
      </c>
      <c r="J13" s="15" t="s">
        <v>60</v>
      </c>
      <c r="K13" s="15">
        <f>countif(C:C,"h2")</f>
        <v>1</v>
      </c>
      <c r="L13" s="15" t="s">
        <v>61</v>
      </c>
      <c r="M13" s="15">
        <f>countif(C:C,"h3")</f>
        <v>2</v>
      </c>
      <c r="N13" s="15" t="s">
        <v>62</v>
      </c>
      <c r="O13" s="15">
        <f>countif(C:C,"h4")</f>
        <v>0</v>
      </c>
      <c r="P13" s="15">
        <f t="shared" si="1"/>
        <v>3</v>
      </c>
    </row>
    <row r="14">
      <c r="A14" s="10" t="s">
        <v>308</v>
      </c>
      <c r="B14" s="10" t="s">
        <v>312</v>
      </c>
      <c r="C14" s="11" t="s">
        <v>13</v>
      </c>
      <c r="D14" s="12" t="s">
        <v>11</v>
      </c>
      <c r="E14" s="12" t="s">
        <v>11</v>
      </c>
      <c r="F14" s="12" t="s">
        <v>11</v>
      </c>
      <c r="G14" s="12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10" t="s">
        <v>308</v>
      </c>
      <c r="B15" s="10" t="s">
        <v>313</v>
      </c>
      <c r="C15" s="11" t="s">
        <v>110</v>
      </c>
      <c r="D15" s="12" t="s">
        <v>11</v>
      </c>
      <c r="E15" s="12" t="s">
        <v>11</v>
      </c>
      <c r="F15" s="12" t="s">
        <v>11</v>
      </c>
      <c r="G15" s="12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10" t="s">
        <v>308</v>
      </c>
      <c r="B16" s="10" t="s">
        <v>314</v>
      </c>
      <c r="C16" s="11" t="s">
        <v>126</v>
      </c>
      <c r="D16" s="12" t="s">
        <v>11</v>
      </c>
      <c r="E16" s="12" t="s">
        <v>11</v>
      </c>
      <c r="F16" s="12" t="s">
        <v>11</v>
      </c>
      <c r="G16" s="12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10" t="s">
        <v>315</v>
      </c>
      <c r="B17" s="10" t="s">
        <v>316</v>
      </c>
      <c r="C17" s="11" t="s">
        <v>110</v>
      </c>
      <c r="D17" s="12" t="s">
        <v>11</v>
      </c>
      <c r="E17" s="12" t="s">
        <v>11</v>
      </c>
      <c r="F17" s="12" t="s">
        <v>11</v>
      </c>
      <c r="G17" s="12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44</v>
      </c>
    </row>
    <row r="18">
      <c r="A18" s="10" t="s">
        <v>315</v>
      </c>
      <c r="B18" s="10" t="s">
        <v>317</v>
      </c>
      <c r="C18" s="11" t="s">
        <v>79</v>
      </c>
      <c r="D18" s="12" t="s">
        <v>11</v>
      </c>
      <c r="E18" s="12" t="s">
        <v>11</v>
      </c>
      <c r="F18" s="12" t="s">
        <v>11</v>
      </c>
      <c r="G18" s="12" t="s">
        <v>11</v>
      </c>
      <c r="H18" s="21"/>
      <c r="I18" s="22" t="s">
        <v>80</v>
      </c>
      <c r="J18" s="23" t="s">
        <v>81</v>
      </c>
    </row>
    <row r="19">
      <c r="A19" s="10" t="s">
        <v>315</v>
      </c>
      <c r="B19" s="10" t="s">
        <v>211</v>
      </c>
      <c r="C19" s="11" t="s">
        <v>126</v>
      </c>
      <c r="D19" s="12" t="s">
        <v>11</v>
      </c>
      <c r="E19" s="12" t="s">
        <v>11</v>
      </c>
      <c r="F19" s="12" t="s">
        <v>11</v>
      </c>
      <c r="G19" s="12" t="s">
        <v>11</v>
      </c>
      <c r="H19" s="25" t="s">
        <v>4</v>
      </c>
      <c r="I19" s="22">
        <f>countif(D:D,"o")</f>
        <v>0</v>
      </c>
      <c r="J19" s="22">
        <f>countif(D:D,"x")</f>
        <v>44</v>
      </c>
    </row>
    <row r="20">
      <c r="A20" s="10" t="s">
        <v>315</v>
      </c>
      <c r="B20" s="10" t="s">
        <v>318</v>
      </c>
      <c r="C20" s="11" t="s">
        <v>119</v>
      </c>
      <c r="D20" s="12" t="s">
        <v>11</v>
      </c>
      <c r="E20" s="12" t="s">
        <v>11</v>
      </c>
      <c r="F20" s="12" t="s">
        <v>11</v>
      </c>
      <c r="G20" s="12" t="s">
        <v>11</v>
      </c>
      <c r="H20" s="25" t="s">
        <v>5</v>
      </c>
      <c r="I20" s="22">
        <f>countif(E:E,"o")</f>
        <v>0</v>
      </c>
      <c r="J20" s="22">
        <f>countif(E:E,"x")</f>
        <v>44</v>
      </c>
    </row>
    <row r="21">
      <c r="A21" s="10" t="s">
        <v>319</v>
      </c>
      <c r="B21" s="10" t="s">
        <v>320</v>
      </c>
      <c r="C21" s="11" t="s">
        <v>110</v>
      </c>
      <c r="D21" s="12" t="s">
        <v>11</v>
      </c>
      <c r="E21" s="12" t="s">
        <v>11</v>
      </c>
      <c r="F21" s="12" t="s">
        <v>11</v>
      </c>
      <c r="G21" s="12" t="s">
        <v>11</v>
      </c>
      <c r="H21" s="25" t="s">
        <v>6</v>
      </c>
      <c r="I21" s="22">
        <f>countif(F:F,"o")</f>
        <v>0</v>
      </c>
      <c r="J21" s="22">
        <f>countif(F:F,"x")</f>
        <v>44</v>
      </c>
    </row>
    <row r="22">
      <c r="A22" s="10" t="s">
        <v>319</v>
      </c>
      <c r="B22" s="10" t="s">
        <v>316</v>
      </c>
      <c r="C22" s="11" t="s">
        <v>110</v>
      </c>
      <c r="D22" s="12" t="s">
        <v>11</v>
      </c>
      <c r="E22" s="12" t="s">
        <v>11</v>
      </c>
      <c r="F22" s="12" t="s">
        <v>11</v>
      </c>
      <c r="G22" s="12" t="s">
        <v>11</v>
      </c>
      <c r="H22" s="26" t="s">
        <v>7</v>
      </c>
      <c r="I22" s="22">
        <f>countif(G:G,"o")</f>
        <v>0</v>
      </c>
      <c r="J22" s="22">
        <f>countif(G:G,"x")</f>
        <v>44</v>
      </c>
    </row>
    <row r="23">
      <c r="A23" s="10" t="s">
        <v>319</v>
      </c>
      <c r="B23" s="10" t="s">
        <v>321</v>
      </c>
      <c r="C23" s="11" t="s">
        <v>79</v>
      </c>
      <c r="D23" s="12" t="s">
        <v>11</v>
      </c>
      <c r="E23" s="12" t="s">
        <v>11</v>
      </c>
      <c r="F23" s="12" t="s">
        <v>11</v>
      </c>
      <c r="G23" s="12" t="s">
        <v>11</v>
      </c>
    </row>
    <row r="24">
      <c r="A24" s="10" t="s">
        <v>319</v>
      </c>
      <c r="B24" s="10" t="s">
        <v>322</v>
      </c>
      <c r="C24" s="11" t="s">
        <v>43</v>
      </c>
      <c r="D24" s="12" t="s">
        <v>11</v>
      </c>
      <c r="E24" s="12" t="s">
        <v>11</v>
      </c>
      <c r="F24" s="12" t="s">
        <v>11</v>
      </c>
      <c r="G24" s="12" t="s">
        <v>11</v>
      </c>
    </row>
    <row r="25">
      <c r="A25" s="10" t="s">
        <v>319</v>
      </c>
      <c r="B25" s="10" t="s">
        <v>323</v>
      </c>
      <c r="C25" s="11" t="s">
        <v>110</v>
      </c>
      <c r="D25" s="12" t="s">
        <v>11</v>
      </c>
      <c r="E25" s="12" t="s">
        <v>11</v>
      </c>
      <c r="F25" s="12" t="s">
        <v>11</v>
      </c>
      <c r="G25" s="12" t="s">
        <v>11</v>
      </c>
    </row>
    <row r="26">
      <c r="A26" s="10" t="s">
        <v>319</v>
      </c>
      <c r="B26" s="10" t="s">
        <v>324</v>
      </c>
      <c r="C26" s="11" t="s">
        <v>43</v>
      </c>
      <c r="D26" s="12" t="s">
        <v>11</v>
      </c>
      <c r="E26" s="12" t="s">
        <v>11</v>
      </c>
      <c r="F26" s="12" t="s">
        <v>11</v>
      </c>
      <c r="G26" s="12" t="s">
        <v>11</v>
      </c>
    </row>
    <row r="27">
      <c r="A27" s="10" t="s">
        <v>319</v>
      </c>
      <c r="B27" s="10" t="s">
        <v>325</v>
      </c>
      <c r="C27" s="11" t="s">
        <v>126</v>
      </c>
      <c r="D27" s="12" t="s">
        <v>11</v>
      </c>
      <c r="E27" s="12" t="s">
        <v>11</v>
      </c>
      <c r="F27" s="12" t="s">
        <v>11</v>
      </c>
      <c r="G27" s="12" t="s">
        <v>11</v>
      </c>
    </row>
    <row r="28">
      <c r="A28" s="10" t="s">
        <v>319</v>
      </c>
      <c r="B28" s="10" t="s">
        <v>326</v>
      </c>
      <c r="C28" s="11" t="s">
        <v>119</v>
      </c>
      <c r="D28" s="12" t="s">
        <v>11</v>
      </c>
      <c r="E28" s="12" t="s">
        <v>11</v>
      </c>
      <c r="F28" s="12" t="s">
        <v>11</v>
      </c>
      <c r="G28" s="12" t="s">
        <v>11</v>
      </c>
    </row>
    <row r="29">
      <c r="A29" s="10" t="s">
        <v>327</v>
      </c>
      <c r="B29" s="10" t="s">
        <v>328</v>
      </c>
      <c r="C29" s="11" t="s">
        <v>110</v>
      </c>
      <c r="D29" s="12" t="s">
        <v>11</v>
      </c>
      <c r="E29" s="12" t="s">
        <v>11</v>
      </c>
      <c r="F29" s="12" t="s">
        <v>11</v>
      </c>
      <c r="G29" s="12" t="s">
        <v>11</v>
      </c>
    </row>
    <row r="30">
      <c r="A30" s="10" t="s">
        <v>327</v>
      </c>
      <c r="B30" s="10" t="s">
        <v>316</v>
      </c>
      <c r="C30" s="11" t="s">
        <v>110</v>
      </c>
      <c r="D30" s="12" t="s">
        <v>11</v>
      </c>
      <c r="E30" s="12" t="s">
        <v>11</v>
      </c>
      <c r="F30" s="12" t="s">
        <v>11</v>
      </c>
      <c r="G30" s="12" t="s">
        <v>11</v>
      </c>
    </row>
    <row r="31">
      <c r="A31" s="10" t="s">
        <v>327</v>
      </c>
      <c r="B31" s="10" t="s">
        <v>329</v>
      </c>
      <c r="C31" s="11" t="s">
        <v>126</v>
      </c>
      <c r="D31" s="12" t="s">
        <v>11</v>
      </c>
      <c r="E31" s="12" t="s">
        <v>11</v>
      </c>
      <c r="F31" s="12" t="s">
        <v>11</v>
      </c>
      <c r="G31" s="12" t="s">
        <v>11</v>
      </c>
    </row>
    <row r="32">
      <c r="A32" s="10" t="s">
        <v>327</v>
      </c>
      <c r="B32" s="10" t="s">
        <v>330</v>
      </c>
      <c r="C32" s="11" t="s">
        <v>110</v>
      </c>
      <c r="D32" s="12" t="s">
        <v>11</v>
      </c>
      <c r="E32" s="12" t="s">
        <v>11</v>
      </c>
      <c r="F32" s="12" t="s">
        <v>11</v>
      </c>
      <c r="G32" s="12" t="s">
        <v>11</v>
      </c>
    </row>
    <row r="33">
      <c r="A33" s="10" t="s">
        <v>327</v>
      </c>
      <c r="B33" s="10" t="s">
        <v>331</v>
      </c>
      <c r="C33" s="11" t="s">
        <v>43</v>
      </c>
      <c r="D33" s="12" t="s">
        <v>11</v>
      </c>
      <c r="E33" s="12" t="s">
        <v>11</v>
      </c>
      <c r="F33" s="12" t="s">
        <v>11</v>
      </c>
      <c r="G33" s="12" t="s">
        <v>11</v>
      </c>
    </row>
    <row r="34">
      <c r="A34" s="10" t="s">
        <v>332</v>
      </c>
      <c r="B34" s="10" t="s">
        <v>316</v>
      </c>
      <c r="C34" s="11" t="s">
        <v>110</v>
      </c>
      <c r="D34" s="12" t="s">
        <v>11</v>
      </c>
      <c r="E34" s="12" t="s">
        <v>11</v>
      </c>
      <c r="F34" s="12" t="s">
        <v>11</v>
      </c>
      <c r="G34" s="12" t="s">
        <v>11</v>
      </c>
    </row>
    <row r="35">
      <c r="A35" s="10" t="s">
        <v>332</v>
      </c>
      <c r="B35" s="10" t="s">
        <v>333</v>
      </c>
      <c r="C35" s="11" t="s">
        <v>110</v>
      </c>
      <c r="D35" s="12" t="s">
        <v>11</v>
      </c>
      <c r="E35" s="12" t="s">
        <v>11</v>
      </c>
      <c r="F35" s="12" t="s">
        <v>11</v>
      </c>
      <c r="G35" s="12" t="s">
        <v>11</v>
      </c>
    </row>
    <row r="36">
      <c r="A36" s="10" t="s">
        <v>332</v>
      </c>
      <c r="B36" s="10" t="s">
        <v>334</v>
      </c>
      <c r="C36" s="11" t="s">
        <v>43</v>
      </c>
      <c r="D36" s="12" t="s">
        <v>11</v>
      </c>
      <c r="E36" s="12" t="s">
        <v>11</v>
      </c>
      <c r="F36" s="12" t="s">
        <v>11</v>
      </c>
      <c r="G36" s="12" t="s">
        <v>11</v>
      </c>
    </row>
    <row r="37">
      <c r="A37" s="10" t="s">
        <v>332</v>
      </c>
      <c r="B37" s="10" t="s">
        <v>335</v>
      </c>
      <c r="C37" s="11" t="s">
        <v>301</v>
      </c>
      <c r="D37" s="12" t="s">
        <v>11</v>
      </c>
      <c r="E37" s="12" t="s">
        <v>11</v>
      </c>
      <c r="F37" s="12" t="s">
        <v>11</v>
      </c>
      <c r="G37" s="12" t="s">
        <v>11</v>
      </c>
    </row>
    <row r="38">
      <c r="A38" s="10" t="s">
        <v>332</v>
      </c>
      <c r="B38" s="10" t="s">
        <v>336</v>
      </c>
      <c r="C38" s="11" t="s">
        <v>99</v>
      </c>
      <c r="D38" s="12" t="s">
        <v>11</v>
      </c>
      <c r="E38" s="12" t="s">
        <v>11</v>
      </c>
      <c r="F38" s="12" t="s">
        <v>11</v>
      </c>
      <c r="G38" s="12" t="s">
        <v>11</v>
      </c>
    </row>
    <row r="39">
      <c r="A39" s="10" t="s">
        <v>332</v>
      </c>
      <c r="B39" s="10" t="s">
        <v>337</v>
      </c>
      <c r="C39" s="11" t="s">
        <v>126</v>
      </c>
      <c r="D39" s="12" t="s">
        <v>11</v>
      </c>
      <c r="E39" s="12" t="s">
        <v>11</v>
      </c>
      <c r="F39" s="12" t="s">
        <v>11</v>
      </c>
      <c r="G39" s="12" t="s">
        <v>11</v>
      </c>
    </row>
    <row r="40">
      <c r="A40" s="10" t="s">
        <v>338</v>
      </c>
      <c r="B40" s="10" t="s">
        <v>320</v>
      </c>
      <c r="C40" s="11" t="s">
        <v>110</v>
      </c>
      <c r="D40" s="12" t="s">
        <v>11</v>
      </c>
      <c r="E40" s="12" t="s">
        <v>11</v>
      </c>
      <c r="F40" s="12" t="s">
        <v>11</v>
      </c>
      <c r="G40" s="12" t="s">
        <v>11</v>
      </c>
    </row>
    <row r="41">
      <c r="A41" s="10" t="s">
        <v>338</v>
      </c>
      <c r="B41" s="10" t="s">
        <v>316</v>
      </c>
      <c r="C41" s="11" t="s">
        <v>110</v>
      </c>
      <c r="D41" s="12" t="s">
        <v>11</v>
      </c>
      <c r="E41" s="12" t="s">
        <v>11</v>
      </c>
      <c r="F41" s="12" t="s">
        <v>11</v>
      </c>
      <c r="G41" s="12" t="s">
        <v>11</v>
      </c>
    </row>
    <row r="42">
      <c r="A42" s="10" t="s">
        <v>338</v>
      </c>
      <c r="B42" s="10" t="s">
        <v>339</v>
      </c>
      <c r="C42" s="11" t="s">
        <v>43</v>
      </c>
      <c r="D42" s="12" t="s">
        <v>11</v>
      </c>
      <c r="E42" s="12" t="s">
        <v>11</v>
      </c>
      <c r="F42" s="12" t="s">
        <v>11</v>
      </c>
      <c r="G42" s="12" t="s">
        <v>11</v>
      </c>
    </row>
    <row r="43">
      <c r="A43" s="10" t="s">
        <v>338</v>
      </c>
      <c r="B43" s="10" t="s">
        <v>340</v>
      </c>
      <c r="C43" s="11" t="s">
        <v>43</v>
      </c>
      <c r="D43" s="12" t="s">
        <v>11</v>
      </c>
      <c r="E43" s="12" t="s">
        <v>11</v>
      </c>
      <c r="F43" s="12" t="s">
        <v>11</v>
      </c>
      <c r="G43" s="12" t="s">
        <v>11</v>
      </c>
    </row>
    <row r="44">
      <c r="A44" s="10" t="s">
        <v>338</v>
      </c>
      <c r="B44" s="10" t="s">
        <v>341</v>
      </c>
      <c r="C44" s="11" t="s">
        <v>110</v>
      </c>
      <c r="D44" s="12" t="s">
        <v>11</v>
      </c>
      <c r="E44" s="12" t="s">
        <v>11</v>
      </c>
      <c r="F44" s="12" t="s">
        <v>11</v>
      </c>
      <c r="G44" s="12" t="s">
        <v>11</v>
      </c>
    </row>
    <row r="45">
      <c r="A45" s="10" t="s">
        <v>338</v>
      </c>
      <c r="B45" s="10" t="s">
        <v>342</v>
      </c>
      <c r="C45" s="11" t="s">
        <v>110</v>
      </c>
      <c r="D45" s="12" t="s">
        <v>11</v>
      </c>
      <c r="E45" s="12" t="s">
        <v>11</v>
      </c>
      <c r="F45" s="12" t="s">
        <v>11</v>
      </c>
      <c r="G45" s="12" t="s">
        <v>11</v>
      </c>
    </row>
    <row r="46">
      <c r="A46" s="10" t="s">
        <v>338</v>
      </c>
      <c r="B46" s="10" t="s">
        <v>343</v>
      </c>
      <c r="C46" s="11" t="s">
        <v>43</v>
      </c>
      <c r="D46" s="12" t="s">
        <v>11</v>
      </c>
      <c r="E46" s="12" t="s">
        <v>11</v>
      </c>
      <c r="F46" s="12" t="s">
        <v>11</v>
      </c>
      <c r="G46" s="12" t="s">
        <v>11</v>
      </c>
    </row>
  </sheetData>
  <mergeCells count="3">
    <mergeCell ref="A1:G1"/>
    <mergeCell ref="H16:O16"/>
    <mergeCell ref="H17:O17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344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298</v>
      </c>
      <c r="B3" s="10" t="s">
        <v>345</v>
      </c>
      <c r="C3" s="11" t="s">
        <v>301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298</v>
      </c>
      <c r="B4" s="10" t="s">
        <v>346</v>
      </c>
      <c r="C4" s="11" t="s">
        <v>91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298</v>
      </c>
      <c r="B5" s="10" t="s">
        <v>347</v>
      </c>
      <c r="C5" s="11" t="s">
        <v>348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298</v>
      </c>
      <c r="B6" s="10" t="s">
        <v>349</v>
      </c>
      <c r="C6" s="11" t="s">
        <v>43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3</v>
      </c>
      <c r="J6" s="15" t="s">
        <v>23</v>
      </c>
      <c r="K6" s="16">
        <f>countif(C:C,"a2")</f>
        <v>1</v>
      </c>
      <c r="L6" s="15" t="s">
        <v>24</v>
      </c>
      <c r="M6" s="15">
        <f>countif(C:C,"a3")</f>
        <v>1</v>
      </c>
      <c r="N6" s="15" t="s">
        <v>25</v>
      </c>
      <c r="O6" s="15">
        <f>countif(C:C,"a4")</f>
        <v>0</v>
      </c>
      <c r="P6" s="15">
        <f t="shared" ref="P6:P16" si="1">sum(I6,K6,M6,O6)</f>
        <v>5</v>
      </c>
    </row>
    <row r="7">
      <c r="A7" s="10" t="s">
        <v>298</v>
      </c>
      <c r="B7" s="10" t="s">
        <v>304</v>
      </c>
      <c r="C7" s="11" t="s">
        <v>83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10</v>
      </c>
      <c r="J7" s="15" t="s">
        <v>28</v>
      </c>
      <c r="K7" s="15">
        <f>countif(C:C,"b2")</f>
        <v>1</v>
      </c>
      <c r="L7" s="15" t="s">
        <v>29</v>
      </c>
      <c r="M7" s="15">
        <f>countif(C:C,"b3")</f>
        <v>1</v>
      </c>
      <c r="N7" s="15" t="s">
        <v>30</v>
      </c>
      <c r="O7" s="15">
        <f>countif(C:C,"b4")</f>
        <v>0</v>
      </c>
      <c r="P7" s="15">
        <f t="shared" si="1"/>
        <v>12</v>
      </c>
    </row>
    <row r="8">
      <c r="A8" s="10" t="s">
        <v>298</v>
      </c>
      <c r="B8" s="10" t="s">
        <v>350</v>
      </c>
      <c r="C8" s="11" t="s">
        <v>10</v>
      </c>
      <c r="D8" s="12" t="s">
        <v>11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0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0</v>
      </c>
    </row>
    <row r="9">
      <c r="A9" s="10" t="s">
        <v>298</v>
      </c>
      <c r="B9" s="10" t="s">
        <v>351</v>
      </c>
      <c r="C9" s="11" t="s">
        <v>43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2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1</v>
      </c>
      <c r="N9" s="15" t="s">
        <v>40</v>
      </c>
      <c r="O9" s="15">
        <f>countif(C:C,"d4")</f>
        <v>0</v>
      </c>
      <c r="P9" s="15">
        <f t="shared" si="1"/>
        <v>3</v>
      </c>
    </row>
    <row r="10">
      <c r="A10" s="10" t="s">
        <v>298</v>
      </c>
      <c r="B10" s="10" t="s">
        <v>307</v>
      </c>
      <c r="C10" s="11" t="s">
        <v>110</v>
      </c>
      <c r="D10" s="12" t="s">
        <v>11</v>
      </c>
      <c r="E10" s="12" t="s">
        <v>11</v>
      </c>
      <c r="F10" s="12" t="s">
        <v>11</v>
      </c>
      <c r="G10" s="12" t="s">
        <v>11</v>
      </c>
      <c r="H10" s="15" t="s">
        <v>44</v>
      </c>
      <c r="I10" s="15">
        <f>countif(C:C,"e1")</f>
        <v>2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2</v>
      </c>
    </row>
    <row r="11">
      <c r="A11" s="10" t="s">
        <v>352</v>
      </c>
      <c r="B11" s="10" t="s">
        <v>316</v>
      </c>
      <c r="C11" s="11" t="s">
        <v>110</v>
      </c>
      <c r="D11" s="12" t="s">
        <v>11</v>
      </c>
      <c r="E11" s="12" t="s">
        <v>11</v>
      </c>
      <c r="F11" s="12" t="s">
        <v>11</v>
      </c>
      <c r="G11" s="12" t="s">
        <v>11</v>
      </c>
      <c r="H11" s="15" t="s">
        <v>49</v>
      </c>
      <c r="I11" s="16">
        <f>countif(C:C,"f1")</f>
        <v>10</v>
      </c>
      <c r="J11" s="15" t="s">
        <v>50</v>
      </c>
      <c r="K11" s="15">
        <f>countif(C:C,"f2")</f>
        <v>3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13</v>
      </c>
    </row>
    <row r="12">
      <c r="A12" s="10" t="s">
        <v>352</v>
      </c>
      <c r="B12" s="10" t="s">
        <v>351</v>
      </c>
      <c r="C12" s="11" t="s">
        <v>43</v>
      </c>
      <c r="D12" s="12" t="s">
        <v>11</v>
      </c>
      <c r="E12" s="12" t="s">
        <v>11</v>
      </c>
      <c r="F12" s="12" t="s">
        <v>11</v>
      </c>
      <c r="G12" s="12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1</v>
      </c>
      <c r="L12" s="15" t="s">
        <v>56</v>
      </c>
      <c r="M12" s="15">
        <f>countif(C:C,"g3")</f>
        <v>1</v>
      </c>
      <c r="N12" s="15" t="s">
        <v>57</v>
      </c>
      <c r="O12" s="15">
        <f>countif(C:C,"g4")</f>
        <v>0</v>
      </c>
      <c r="P12" s="15">
        <f t="shared" si="1"/>
        <v>2</v>
      </c>
    </row>
    <row r="13">
      <c r="A13" s="10" t="s">
        <v>352</v>
      </c>
      <c r="B13" s="10" t="s">
        <v>353</v>
      </c>
      <c r="C13" s="11" t="s">
        <v>43</v>
      </c>
      <c r="D13" s="12" t="s">
        <v>11</v>
      </c>
      <c r="E13" s="12" t="s">
        <v>11</v>
      </c>
      <c r="F13" s="12" t="s">
        <v>11</v>
      </c>
      <c r="G13" s="12" t="s">
        <v>11</v>
      </c>
      <c r="H13" s="15" t="s">
        <v>59</v>
      </c>
      <c r="I13" s="15">
        <f>countif(C:C,"h1")</f>
        <v>0</v>
      </c>
      <c r="J13" s="15" t="s">
        <v>60</v>
      </c>
      <c r="K13" s="15">
        <f>countif(C:C,"h2")</f>
        <v>5</v>
      </c>
      <c r="L13" s="15" t="s">
        <v>61</v>
      </c>
      <c r="M13" s="15">
        <f>countif(C:C,"h3")</f>
        <v>1</v>
      </c>
      <c r="N13" s="15" t="s">
        <v>62</v>
      </c>
      <c r="O13" s="15">
        <f>countif(C:C,"h4")</f>
        <v>0</v>
      </c>
      <c r="P13" s="15">
        <f t="shared" si="1"/>
        <v>6</v>
      </c>
    </row>
    <row r="14">
      <c r="A14" s="10" t="s">
        <v>352</v>
      </c>
      <c r="B14" s="10" t="s">
        <v>354</v>
      </c>
      <c r="C14" s="11" t="s">
        <v>110</v>
      </c>
      <c r="D14" s="12" t="s">
        <v>11</v>
      </c>
      <c r="E14" s="12" t="s">
        <v>11</v>
      </c>
      <c r="F14" s="12" t="s">
        <v>11</v>
      </c>
      <c r="G14" s="12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10" t="s">
        <v>352</v>
      </c>
      <c r="B15" s="10" t="s">
        <v>355</v>
      </c>
      <c r="C15" s="11" t="s">
        <v>13</v>
      </c>
      <c r="D15" s="12" t="s">
        <v>11</v>
      </c>
      <c r="E15" s="12" t="s">
        <v>11</v>
      </c>
      <c r="F15" s="12" t="s">
        <v>11</v>
      </c>
      <c r="G15" s="12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10" t="s">
        <v>352</v>
      </c>
      <c r="B16" s="10" t="s">
        <v>356</v>
      </c>
      <c r="C16" s="11" t="s">
        <v>43</v>
      </c>
      <c r="D16" s="12" t="s">
        <v>11</v>
      </c>
      <c r="E16" s="12" t="s">
        <v>11</v>
      </c>
      <c r="F16" s="12" t="s">
        <v>11</v>
      </c>
      <c r="G16" s="12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10" t="s">
        <v>357</v>
      </c>
      <c r="B17" s="10" t="s">
        <v>358</v>
      </c>
      <c r="C17" s="11" t="s">
        <v>168</v>
      </c>
      <c r="D17" s="12" t="s">
        <v>11</v>
      </c>
      <c r="E17" s="12" t="s">
        <v>11</v>
      </c>
      <c r="F17" s="12" t="s">
        <v>11</v>
      </c>
      <c r="G17" s="12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43</v>
      </c>
    </row>
    <row r="18">
      <c r="A18" s="10" t="s">
        <v>357</v>
      </c>
      <c r="B18" s="10" t="s">
        <v>316</v>
      </c>
      <c r="C18" s="11" t="s">
        <v>110</v>
      </c>
      <c r="D18" s="12" t="s">
        <v>11</v>
      </c>
      <c r="E18" s="12" t="s">
        <v>11</v>
      </c>
      <c r="F18" s="12" t="s">
        <v>11</v>
      </c>
      <c r="G18" s="12" t="s">
        <v>11</v>
      </c>
      <c r="H18" s="21"/>
      <c r="I18" s="22" t="s">
        <v>80</v>
      </c>
      <c r="J18" s="23" t="s">
        <v>81</v>
      </c>
    </row>
    <row r="19">
      <c r="A19" s="10" t="s">
        <v>357</v>
      </c>
      <c r="B19" s="10" t="s">
        <v>346</v>
      </c>
      <c r="C19" s="11" t="s">
        <v>91</v>
      </c>
      <c r="D19" s="12" t="s">
        <v>11</v>
      </c>
      <c r="E19" s="12" t="s">
        <v>11</v>
      </c>
      <c r="F19" s="12" t="s">
        <v>11</v>
      </c>
      <c r="G19" s="12" t="s">
        <v>11</v>
      </c>
      <c r="H19" s="25" t="s">
        <v>4</v>
      </c>
      <c r="I19" s="22">
        <f>countif(D:D,"o")</f>
        <v>0</v>
      </c>
      <c r="J19" s="22">
        <f>countif(D:D,"x")</f>
        <v>43</v>
      </c>
    </row>
    <row r="20">
      <c r="A20" s="10" t="s">
        <v>357</v>
      </c>
      <c r="B20" s="10" t="s">
        <v>359</v>
      </c>
      <c r="C20" s="11" t="s">
        <v>91</v>
      </c>
      <c r="D20" s="12" t="s">
        <v>11</v>
      </c>
      <c r="E20" s="12" t="s">
        <v>11</v>
      </c>
      <c r="F20" s="12" t="s">
        <v>11</v>
      </c>
      <c r="G20" s="12" t="s">
        <v>11</v>
      </c>
      <c r="H20" s="25" t="s">
        <v>5</v>
      </c>
      <c r="I20" s="22">
        <f>countif(E:E,"o")</f>
        <v>0</v>
      </c>
      <c r="J20" s="22">
        <f>countif(E:E,"x")</f>
        <v>43</v>
      </c>
    </row>
    <row r="21">
      <c r="A21" s="10" t="s">
        <v>357</v>
      </c>
      <c r="B21" s="10" t="s">
        <v>360</v>
      </c>
      <c r="C21" s="11" t="s">
        <v>361</v>
      </c>
      <c r="D21" s="12" t="s">
        <v>11</v>
      </c>
      <c r="E21" s="12" t="s">
        <v>11</v>
      </c>
      <c r="F21" s="12" t="s">
        <v>11</v>
      </c>
      <c r="G21" s="12" t="s">
        <v>11</v>
      </c>
      <c r="H21" s="25" t="s">
        <v>6</v>
      </c>
      <c r="I21" s="22">
        <f>countif(F:F,"o")</f>
        <v>0</v>
      </c>
      <c r="J21" s="22">
        <f>countif(F:F,"x")</f>
        <v>43</v>
      </c>
    </row>
    <row r="22">
      <c r="A22" s="10" t="s">
        <v>357</v>
      </c>
      <c r="B22" s="10" t="s">
        <v>362</v>
      </c>
      <c r="C22" s="11" t="s">
        <v>43</v>
      </c>
      <c r="D22" s="12" t="s">
        <v>11</v>
      </c>
      <c r="E22" s="12" t="s">
        <v>11</v>
      </c>
      <c r="F22" s="12" t="s">
        <v>11</v>
      </c>
      <c r="G22" s="12" t="s">
        <v>11</v>
      </c>
      <c r="H22" s="26" t="s">
        <v>7</v>
      </c>
      <c r="I22" s="22">
        <f>countif(G:G,"o")</f>
        <v>0</v>
      </c>
      <c r="J22" s="22">
        <f>countif(G:G,"x")</f>
        <v>43</v>
      </c>
    </row>
    <row r="23">
      <c r="A23" s="10" t="s">
        <v>357</v>
      </c>
      <c r="B23" s="10" t="s">
        <v>363</v>
      </c>
      <c r="C23" s="11" t="s">
        <v>110</v>
      </c>
      <c r="D23" s="12" t="s">
        <v>11</v>
      </c>
      <c r="E23" s="12" t="s">
        <v>11</v>
      </c>
      <c r="F23" s="12" t="s">
        <v>11</v>
      </c>
      <c r="G23" s="12" t="s">
        <v>11</v>
      </c>
    </row>
    <row r="24">
      <c r="A24" s="10" t="s">
        <v>364</v>
      </c>
      <c r="B24" s="10" t="s">
        <v>350</v>
      </c>
      <c r="C24" s="11" t="s">
        <v>10</v>
      </c>
      <c r="D24" s="12" t="s">
        <v>11</v>
      </c>
      <c r="E24" s="12" t="s">
        <v>11</v>
      </c>
      <c r="F24" s="12" t="s">
        <v>11</v>
      </c>
      <c r="G24" s="12" t="s">
        <v>11</v>
      </c>
    </row>
    <row r="25">
      <c r="A25" s="10" t="s">
        <v>364</v>
      </c>
      <c r="B25" s="10" t="s">
        <v>316</v>
      </c>
      <c r="C25" s="11" t="s">
        <v>110</v>
      </c>
      <c r="D25" s="12" t="s">
        <v>11</v>
      </c>
      <c r="E25" s="12" t="s">
        <v>11</v>
      </c>
      <c r="F25" s="12" t="s">
        <v>11</v>
      </c>
      <c r="G25" s="12" t="s">
        <v>11</v>
      </c>
    </row>
    <row r="26">
      <c r="A26" s="10" t="s">
        <v>364</v>
      </c>
      <c r="B26" s="10" t="s">
        <v>365</v>
      </c>
      <c r="C26" s="11" t="s">
        <v>110</v>
      </c>
      <c r="D26" s="12" t="s">
        <v>11</v>
      </c>
      <c r="E26" s="12" t="s">
        <v>11</v>
      </c>
      <c r="F26" s="12" t="s">
        <v>11</v>
      </c>
      <c r="G26" s="12" t="s">
        <v>11</v>
      </c>
    </row>
    <row r="27">
      <c r="A27" s="10" t="s">
        <v>364</v>
      </c>
      <c r="B27" s="10" t="s">
        <v>366</v>
      </c>
      <c r="C27" s="11" t="s">
        <v>110</v>
      </c>
      <c r="D27" s="12" t="s">
        <v>11</v>
      </c>
      <c r="E27" s="12" t="s">
        <v>11</v>
      </c>
      <c r="F27" s="12" t="s">
        <v>11</v>
      </c>
      <c r="G27" s="12" t="s">
        <v>11</v>
      </c>
    </row>
    <row r="28">
      <c r="A28" s="10" t="s">
        <v>367</v>
      </c>
      <c r="B28" s="10" t="s">
        <v>368</v>
      </c>
      <c r="C28" s="11" t="s">
        <v>43</v>
      </c>
      <c r="D28" s="12" t="s">
        <v>11</v>
      </c>
      <c r="E28" s="12" t="s">
        <v>11</v>
      </c>
      <c r="F28" s="12" t="s">
        <v>11</v>
      </c>
      <c r="G28" s="12" t="s">
        <v>11</v>
      </c>
    </row>
    <row r="29">
      <c r="A29" s="10" t="s">
        <v>367</v>
      </c>
      <c r="B29" s="10" t="s">
        <v>347</v>
      </c>
      <c r="C29" s="11" t="s">
        <v>348</v>
      </c>
      <c r="D29" s="12" t="s">
        <v>11</v>
      </c>
      <c r="E29" s="12" t="s">
        <v>11</v>
      </c>
      <c r="F29" s="12" t="s">
        <v>11</v>
      </c>
      <c r="G29" s="12" t="s">
        <v>11</v>
      </c>
    </row>
    <row r="30">
      <c r="A30" s="10" t="s">
        <v>367</v>
      </c>
      <c r="B30" s="10" t="s">
        <v>346</v>
      </c>
      <c r="C30" s="11" t="s">
        <v>91</v>
      </c>
      <c r="D30" s="12" t="s">
        <v>11</v>
      </c>
      <c r="E30" s="12" t="s">
        <v>11</v>
      </c>
      <c r="F30" s="12" t="s">
        <v>11</v>
      </c>
      <c r="G30" s="12" t="s">
        <v>11</v>
      </c>
    </row>
    <row r="31">
      <c r="A31" s="10" t="s">
        <v>367</v>
      </c>
      <c r="B31" s="10" t="s">
        <v>369</v>
      </c>
      <c r="C31" s="11" t="s">
        <v>91</v>
      </c>
      <c r="D31" s="12" t="s">
        <v>11</v>
      </c>
      <c r="E31" s="12" t="s">
        <v>11</v>
      </c>
      <c r="F31" s="12" t="s">
        <v>11</v>
      </c>
      <c r="G31" s="12" t="s">
        <v>11</v>
      </c>
    </row>
    <row r="32">
      <c r="A32" s="10" t="s">
        <v>367</v>
      </c>
      <c r="B32" s="10" t="s">
        <v>370</v>
      </c>
      <c r="C32" s="11" t="s">
        <v>154</v>
      </c>
      <c r="D32" s="12" t="s">
        <v>11</v>
      </c>
      <c r="E32" s="12" t="s">
        <v>11</v>
      </c>
      <c r="F32" s="12" t="s">
        <v>11</v>
      </c>
      <c r="G32" s="12" t="s">
        <v>11</v>
      </c>
    </row>
    <row r="33">
      <c r="A33" s="10" t="s">
        <v>367</v>
      </c>
      <c r="B33" s="10" t="s">
        <v>371</v>
      </c>
      <c r="C33" s="11" t="s">
        <v>119</v>
      </c>
      <c r="D33" s="12" t="s">
        <v>11</v>
      </c>
      <c r="E33" s="12" t="s">
        <v>11</v>
      </c>
      <c r="F33" s="12" t="s">
        <v>11</v>
      </c>
      <c r="G33" s="12" t="s">
        <v>11</v>
      </c>
    </row>
    <row r="34">
      <c r="A34" s="10" t="s">
        <v>372</v>
      </c>
      <c r="B34" s="10" t="s">
        <v>316</v>
      </c>
      <c r="C34" s="11" t="s">
        <v>110</v>
      </c>
      <c r="D34" s="12" t="s">
        <v>11</v>
      </c>
      <c r="E34" s="12" t="s">
        <v>11</v>
      </c>
      <c r="F34" s="12" t="s">
        <v>11</v>
      </c>
      <c r="G34" s="12" t="s">
        <v>11</v>
      </c>
    </row>
    <row r="35">
      <c r="A35" s="10" t="s">
        <v>372</v>
      </c>
      <c r="B35" s="10" t="s">
        <v>373</v>
      </c>
      <c r="C35" s="11" t="s">
        <v>374</v>
      </c>
      <c r="D35" s="12" t="s">
        <v>11</v>
      </c>
      <c r="E35" s="12" t="s">
        <v>11</v>
      </c>
      <c r="F35" s="12" t="s">
        <v>11</v>
      </c>
      <c r="G35" s="12" t="s">
        <v>11</v>
      </c>
    </row>
    <row r="36">
      <c r="A36" s="10" t="s">
        <v>372</v>
      </c>
      <c r="B36" s="10" t="s">
        <v>375</v>
      </c>
      <c r="C36" s="11" t="s">
        <v>43</v>
      </c>
      <c r="D36" s="12" t="s">
        <v>11</v>
      </c>
      <c r="E36" s="12" t="s">
        <v>11</v>
      </c>
      <c r="F36" s="12" t="s">
        <v>11</v>
      </c>
      <c r="G36" s="12" t="s">
        <v>11</v>
      </c>
    </row>
    <row r="37">
      <c r="A37" s="10" t="s">
        <v>372</v>
      </c>
      <c r="B37" s="10" t="s">
        <v>376</v>
      </c>
      <c r="C37" s="11" t="s">
        <v>79</v>
      </c>
      <c r="D37" s="12" t="s">
        <v>11</v>
      </c>
      <c r="E37" s="12" t="s">
        <v>11</v>
      </c>
      <c r="F37" s="12" t="s">
        <v>11</v>
      </c>
      <c r="G37" s="12" t="s">
        <v>11</v>
      </c>
    </row>
    <row r="38">
      <c r="A38" s="10" t="s">
        <v>372</v>
      </c>
      <c r="B38" s="10" t="s">
        <v>377</v>
      </c>
      <c r="C38" s="11" t="s">
        <v>108</v>
      </c>
      <c r="D38" s="12" t="s">
        <v>11</v>
      </c>
      <c r="E38" s="12" t="s">
        <v>11</v>
      </c>
      <c r="F38" s="12" t="s">
        <v>11</v>
      </c>
      <c r="G38" s="12" t="s">
        <v>11</v>
      </c>
    </row>
    <row r="39">
      <c r="A39" s="10" t="s">
        <v>372</v>
      </c>
      <c r="B39" s="10" t="s">
        <v>378</v>
      </c>
      <c r="C39" s="11" t="s">
        <v>110</v>
      </c>
      <c r="D39" s="12" t="s">
        <v>11</v>
      </c>
      <c r="E39" s="12" t="s">
        <v>11</v>
      </c>
      <c r="F39" s="12" t="s">
        <v>11</v>
      </c>
      <c r="G39" s="12" t="s">
        <v>11</v>
      </c>
    </row>
    <row r="40">
      <c r="A40" s="10" t="s">
        <v>379</v>
      </c>
      <c r="B40" s="10" t="s">
        <v>350</v>
      </c>
      <c r="C40" s="11" t="s">
        <v>10</v>
      </c>
      <c r="D40" s="12" t="s">
        <v>11</v>
      </c>
      <c r="E40" s="12" t="s">
        <v>11</v>
      </c>
      <c r="F40" s="12" t="s">
        <v>11</v>
      </c>
      <c r="G40" s="12" t="s">
        <v>11</v>
      </c>
    </row>
    <row r="41">
      <c r="A41" s="10" t="s">
        <v>379</v>
      </c>
      <c r="B41" s="10" t="s">
        <v>380</v>
      </c>
      <c r="C41" s="11" t="s">
        <v>43</v>
      </c>
      <c r="D41" s="12" t="s">
        <v>11</v>
      </c>
      <c r="E41" s="12" t="s">
        <v>11</v>
      </c>
      <c r="F41" s="12" t="s">
        <v>11</v>
      </c>
      <c r="G41" s="12" t="s">
        <v>11</v>
      </c>
    </row>
    <row r="42">
      <c r="A42" s="10" t="s">
        <v>379</v>
      </c>
      <c r="B42" s="10" t="s">
        <v>381</v>
      </c>
      <c r="C42" s="11" t="s">
        <v>361</v>
      </c>
      <c r="D42" s="12" t="s">
        <v>11</v>
      </c>
      <c r="E42" s="12" t="s">
        <v>11</v>
      </c>
      <c r="F42" s="12" t="s">
        <v>11</v>
      </c>
      <c r="G42" s="12" t="s">
        <v>11</v>
      </c>
    </row>
    <row r="43">
      <c r="A43" s="10" t="s">
        <v>379</v>
      </c>
      <c r="B43" s="10" t="s">
        <v>382</v>
      </c>
      <c r="C43" s="11" t="s">
        <v>43</v>
      </c>
      <c r="D43" s="12" t="s">
        <v>11</v>
      </c>
      <c r="E43" s="12" t="s">
        <v>11</v>
      </c>
      <c r="F43" s="12" t="s">
        <v>11</v>
      </c>
      <c r="G43" s="12" t="s">
        <v>11</v>
      </c>
    </row>
    <row r="44">
      <c r="A44" s="10" t="s">
        <v>379</v>
      </c>
      <c r="B44" s="10" t="s">
        <v>383</v>
      </c>
      <c r="C44" s="11" t="s">
        <v>361</v>
      </c>
      <c r="D44" s="12" t="s">
        <v>11</v>
      </c>
      <c r="E44" s="12" t="s">
        <v>11</v>
      </c>
      <c r="F44" s="12" t="s">
        <v>11</v>
      </c>
      <c r="G44" s="12" t="s">
        <v>11</v>
      </c>
    </row>
    <row r="45">
      <c r="A45" s="10" t="s">
        <v>379</v>
      </c>
      <c r="B45" s="10" t="s">
        <v>384</v>
      </c>
      <c r="C45" s="11" t="s">
        <v>119</v>
      </c>
      <c r="D45" s="12" t="s">
        <v>11</v>
      </c>
      <c r="E45" s="12" t="s">
        <v>11</v>
      </c>
      <c r="F45" s="12" t="s">
        <v>11</v>
      </c>
      <c r="G45" s="12" t="s">
        <v>11</v>
      </c>
    </row>
  </sheetData>
  <mergeCells count="3">
    <mergeCell ref="A1:G1"/>
    <mergeCell ref="H16:O16"/>
    <mergeCell ref="H17:O17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385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386</v>
      </c>
      <c r="B3" s="10" t="s">
        <v>387</v>
      </c>
      <c r="C3" s="11" t="s">
        <v>108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386</v>
      </c>
      <c r="B4" s="10" t="s">
        <v>388</v>
      </c>
      <c r="C4" s="11" t="s">
        <v>108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386</v>
      </c>
      <c r="B5" s="10" t="s">
        <v>389</v>
      </c>
      <c r="C5" s="11" t="s">
        <v>13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390</v>
      </c>
      <c r="B6" s="10" t="s">
        <v>391</v>
      </c>
      <c r="C6" s="11" t="s">
        <v>108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1</v>
      </c>
      <c r="L6" s="15" t="s">
        <v>24</v>
      </c>
      <c r="M6" s="15">
        <f>countif(C:C,"a3")</f>
        <v>2</v>
      </c>
      <c r="N6" s="15" t="s">
        <v>25</v>
      </c>
      <c r="O6" s="15">
        <f>countif(C:C,"a4")</f>
        <v>0</v>
      </c>
      <c r="P6" s="15">
        <f t="shared" ref="P6:P16" si="1">sum(I6,K6,M6,O6)</f>
        <v>3</v>
      </c>
    </row>
    <row r="7">
      <c r="A7" s="10" t="s">
        <v>390</v>
      </c>
      <c r="B7" s="10" t="s">
        <v>392</v>
      </c>
      <c r="C7" s="11" t="s">
        <v>119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1</v>
      </c>
      <c r="L7" s="15" t="s">
        <v>29</v>
      </c>
      <c r="M7" s="15">
        <f>countif(C:C,"b3")</f>
        <v>5</v>
      </c>
      <c r="N7" s="15" t="s">
        <v>30</v>
      </c>
      <c r="O7" s="15">
        <f>countif(C:C,"b4")</f>
        <v>0</v>
      </c>
      <c r="P7" s="15">
        <f t="shared" si="1"/>
        <v>7</v>
      </c>
    </row>
    <row r="8">
      <c r="A8" s="10" t="s">
        <v>390</v>
      </c>
      <c r="B8" s="10" t="s">
        <v>393</v>
      </c>
      <c r="C8" s="11" t="s">
        <v>43</v>
      </c>
      <c r="D8" s="12" t="s">
        <v>11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0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0</v>
      </c>
    </row>
    <row r="9">
      <c r="A9" s="10" t="s">
        <v>390</v>
      </c>
      <c r="B9" s="10" t="s">
        <v>394</v>
      </c>
      <c r="C9" s="11" t="s">
        <v>361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2</v>
      </c>
      <c r="J9" s="15" t="s">
        <v>38</v>
      </c>
      <c r="K9" s="15">
        <f>countif(C:C,"d2")</f>
        <v>1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3</v>
      </c>
    </row>
    <row r="10">
      <c r="A10" s="10" t="s">
        <v>390</v>
      </c>
      <c r="B10" s="10" t="s">
        <v>395</v>
      </c>
      <c r="C10" s="11" t="s">
        <v>133</v>
      </c>
      <c r="D10" s="12" t="s">
        <v>11</v>
      </c>
      <c r="E10" s="12" t="s">
        <v>11</v>
      </c>
      <c r="F10" s="12" t="s">
        <v>11</v>
      </c>
      <c r="G10" s="12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10" t="s">
        <v>390</v>
      </c>
      <c r="B11" s="10" t="s">
        <v>396</v>
      </c>
      <c r="C11" s="11" t="s">
        <v>361</v>
      </c>
      <c r="D11" s="12" t="s">
        <v>11</v>
      </c>
      <c r="E11" s="12" t="s">
        <v>11</v>
      </c>
      <c r="F11" s="12" t="s">
        <v>11</v>
      </c>
      <c r="G11" s="12" t="s">
        <v>11</v>
      </c>
      <c r="H11" s="15" t="s">
        <v>49</v>
      </c>
      <c r="I11" s="16">
        <f>countif(C:C,"f1")</f>
        <v>2</v>
      </c>
      <c r="J11" s="15" t="s">
        <v>50</v>
      </c>
      <c r="K11" s="15">
        <f>countif(C:C,"f2")</f>
        <v>3</v>
      </c>
      <c r="L11" s="15" t="s">
        <v>51</v>
      </c>
      <c r="M11" s="15">
        <f>countif(C:C,"f3")</f>
        <v>4</v>
      </c>
      <c r="N11" s="15" t="s">
        <v>52</v>
      </c>
      <c r="O11" s="15">
        <f>countif(C:C,"f4")</f>
        <v>0</v>
      </c>
      <c r="P11" s="15">
        <f t="shared" si="1"/>
        <v>9</v>
      </c>
    </row>
    <row r="12">
      <c r="A12" s="10" t="s">
        <v>397</v>
      </c>
      <c r="B12" s="10" t="s">
        <v>398</v>
      </c>
      <c r="C12" s="11" t="s">
        <v>168</v>
      </c>
      <c r="D12" s="12" t="s">
        <v>11</v>
      </c>
      <c r="E12" s="12" t="s">
        <v>11</v>
      </c>
      <c r="F12" s="12" t="s">
        <v>11</v>
      </c>
      <c r="G12" s="12" t="s">
        <v>11</v>
      </c>
      <c r="H12" s="15" t="s">
        <v>54</v>
      </c>
      <c r="I12" s="15">
        <f>countif(C:C,"g1")</f>
        <v>1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1</v>
      </c>
      <c r="N12" s="15" t="s">
        <v>57</v>
      </c>
      <c r="O12" s="15">
        <f>countif(C:C,"g4")</f>
        <v>0</v>
      </c>
      <c r="P12" s="15">
        <f t="shared" si="1"/>
        <v>2</v>
      </c>
    </row>
    <row r="13">
      <c r="A13" s="10" t="s">
        <v>397</v>
      </c>
      <c r="B13" s="10" t="s">
        <v>399</v>
      </c>
      <c r="C13" s="11" t="s">
        <v>91</v>
      </c>
      <c r="D13" s="12" t="s">
        <v>11</v>
      </c>
      <c r="E13" s="12" t="s">
        <v>11</v>
      </c>
      <c r="F13" s="12" t="s">
        <v>11</v>
      </c>
      <c r="G13" s="12" t="s">
        <v>11</v>
      </c>
      <c r="H13" s="15" t="s">
        <v>59</v>
      </c>
      <c r="I13" s="15">
        <f>countif(C:C,"h1")</f>
        <v>0</v>
      </c>
      <c r="J13" s="15" t="s">
        <v>60</v>
      </c>
      <c r="K13" s="15">
        <f>countif(C:C,"h2")</f>
        <v>2</v>
      </c>
      <c r="L13" s="15" t="s">
        <v>61</v>
      </c>
      <c r="M13" s="15">
        <f>countif(C:C,"h3")</f>
        <v>3</v>
      </c>
      <c r="N13" s="15" t="s">
        <v>62</v>
      </c>
      <c r="O13" s="15">
        <f>countif(C:C,"h4")</f>
        <v>0</v>
      </c>
      <c r="P13" s="15">
        <f t="shared" si="1"/>
        <v>5</v>
      </c>
    </row>
    <row r="14">
      <c r="A14" s="10" t="s">
        <v>397</v>
      </c>
      <c r="B14" s="10" t="s">
        <v>400</v>
      </c>
      <c r="C14" s="11" t="s">
        <v>43</v>
      </c>
      <c r="D14" s="12" t="s">
        <v>11</v>
      </c>
      <c r="E14" s="12" t="s">
        <v>11</v>
      </c>
      <c r="F14" s="12" t="s">
        <v>11</v>
      </c>
      <c r="G14" s="12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10" t="s">
        <v>397</v>
      </c>
      <c r="B15" s="10" t="s">
        <v>401</v>
      </c>
      <c r="C15" s="11" t="s">
        <v>99</v>
      </c>
      <c r="D15" s="12" t="s">
        <v>11</v>
      </c>
      <c r="E15" s="12" t="s">
        <v>11</v>
      </c>
      <c r="F15" s="12" t="s">
        <v>11</v>
      </c>
      <c r="G15" s="12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10" t="s">
        <v>397</v>
      </c>
      <c r="B16" s="10" t="s">
        <v>402</v>
      </c>
      <c r="C16" s="11" t="s">
        <v>79</v>
      </c>
      <c r="D16" s="12" t="s">
        <v>11</v>
      </c>
      <c r="E16" s="12" t="s">
        <v>11</v>
      </c>
      <c r="F16" s="12" t="s">
        <v>11</v>
      </c>
      <c r="G16" s="12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10" t="s">
        <v>397</v>
      </c>
      <c r="B17" s="10" t="s">
        <v>395</v>
      </c>
      <c r="C17" s="11" t="s">
        <v>133</v>
      </c>
      <c r="D17" s="12" t="s">
        <v>11</v>
      </c>
      <c r="E17" s="12" t="s">
        <v>11</v>
      </c>
      <c r="F17" s="12" t="s">
        <v>11</v>
      </c>
      <c r="G17" s="12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29</v>
      </c>
    </row>
    <row r="18">
      <c r="A18" s="10" t="s">
        <v>397</v>
      </c>
      <c r="B18" s="10" t="s">
        <v>403</v>
      </c>
      <c r="C18" s="11" t="s">
        <v>79</v>
      </c>
      <c r="D18" s="12" t="s">
        <v>11</v>
      </c>
      <c r="E18" s="12" t="s">
        <v>11</v>
      </c>
      <c r="F18" s="12" t="s">
        <v>11</v>
      </c>
      <c r="G18" s="12" t="s">
        <v>11</v>
      </c>
      <c r="H18" s="21"/>
      <c r="I18" s="22" t="s">
        <v>80</v>
      </c>
      <c r="J18" s="23" t="s">
        <v>81</v>
      </c>
    </row>
    <row r="19">
      <c r="A19" s="10" t="s">
        <v>404</v>
      </c>
      <c r="B19" s="10" t="s">
        <v>405</v>
      </c>
      <c r="C19" s="11" t="s">
        <v>108</v>
      </c>
      <c r="D19" s="12" t="s">
        <v>11</v>
      </c>
      <c r="E19" s="12" t="s">
        <v>11</v>
      </c>
      <c r="F19" s="12" t="s">
        <v>11</v>
      </c>
      <c r="G19" s="12" t="s">
        <v>11</v>
      </c>
      <c r="H19" s="25" t="s">
        <v>4</v>
      </c>
      <c r="I19" s="22">
        <f>countif(D:D,"o")</f>
        <v>0</v>
      </c>
      <c r="J19" s="22">
        <f>countif(D:D,"x")</f>
        <v>29</v>
      </c>
    </row>
    <row r="20">
      <c r="A20" s="10" t="s">
        <v>404</v>
      </c>
      <c r="B20" s="10" t="s">
        <v>406</v>
      </c>
      <c r="C20" s="11" t="s">
        <v>186</v>
      </c>
      <c r="D20" s="12" t="s">
        <v>11</v>
      </c>
      <c r="E20" s="12" t="s">
        <v>11</v>
      </c>
      <c r="F20" s="12" t="s">
        <v>11</v>
      </c>
      <c r="G20" s="12" t="s">
        <v>11</v>
      </c>
      <c r="H20" s="25" t="s">
        <v>5</v>
      </c>
      <c r="I20" s="22">
        <f>countif(E:E,"o")</f>
        <v>0</v>
      </c>
      <c r="J20" s="22">
        <f>countif(E:E,"x")</f>
        <v>29</v>
      </c>
    </row>
    <row r="21">
      <c r="A21" s="10" t="s">
        <v>404</v>
      </c>
      <c r="B21" s="10" t="s">
        <v>407</v>
      </c>
      <c r="C21" s="11" t="s">
        <v>83</v>
      </c>
      <c r="D21" s="12" t="s">
        <v>11</v>
      </c>
      <c r="E21" s="12" t="s">
        <v>11</v>
      </c>
      <c r="F21" s="12" t="s">
        <v>11</v>
      </c>
      <c r="G21" s="12" t="s">
        <v>11</v>
      </c>
      <c r="H21" s="25" t="s">
        <v>6</v>
      </c>
      <c r="I21" s="22">
        <f>countif(F:F,"o")</f>
        <v>0</v>
      </c>
      <c r="J21" s="22">
        <f>countif(F:F,"x")</f>
        <v>29</v>
      </c>
    </row>
    <row r="22">
      <c r="A22" s="10" t="s">
        <v>404</v>
      </c>
      <c r="B22" s="10" t="s">
        <v>395</v>
      </c>
      <c r="C22" s="11" t="s">
        <v>133</v>
      </c>
      <c r="D22" s="12" t="s">
        <v>11</v>
      </c>
      <c r="E22" s="12" t="s">
        <v>11</v>
      </c>
      <c r="F22" s="12" t="s">
        <v>11</v>
      </c>
      <c r="G22" s="12" t="s">
        <v>11</v>
      </c>
      <c r="H22" s="26" t="s">
        <v>7</v>
      </c>
      <c r="I22" s="22">
        <f>countif(G:G,"o")</f>
        <v>0</v>
      </c>
      <c r="J22" s="22">
        <f>countif(G:G,"x")</f>
        <v>29</v>
      </c>
    </row>
    <row r="23">
      <c r="A23" s="10" t="s">
        <v>404</v>
      </c>
      <c r="B23" s="10" t="s">
        <v>408</v>
      </c>
      <c r="C23" s="11" t="s">
        <v>79</v>
      </c>
      <c r="D23" s="12" t="s">
        <v>11</v>
      </c>
      <c r="E23" s="12" t="s">
        <v>11</v>
      </c>
      <c r="F23" s="12" t="s">
        <v>11</v>
      </c>
      <c r="G23" s="12" t="s">
        <v>11</v>
      </c>
    </row>
    <row r="24">
      <c r="A24" s="10" t="s">
        <v>404</v>
      </c>
      <c r="B24" s="10" t="s">
        <v>409</v>
      </c>
      <c r="C24" s="11" t="s">
        <v>91</v>
      </c>
      <c r="D24" s="12" t="s">
        <v>11</v>
      </c>
      <c r="E24" s="12" t="s">
        <v>11</v>
      </c>
      <c r="F24" s="12" t="s">
        <v>11</v>
      </c>
      <c r="G24" s="12" t="s">
        <v>11</v>
      </c>
    </row>
    <row r="25">
      <c r="A25" s="10" t="s">
        <v>410</v>
      </c>
      <c r="B25" s="10" t="s">
        <v>411</v>
      </c>
      <c r="C25" s="11" t="s">
        <v>119</v>
      </c>
      <c r="D25" s="12" t="s">
        <v>11</v>
      </c>
      <c r="E25" s="12" t="s">
        <v>11</v>
      </c>
      <c r="F25" s="12" t="s">
        <v>11</v>
      </c>
      <c r="G25" s="12" t="s">
        <v>11</v>
      </c>
    </row>
    <row r="26">
      <c r="A26" s="10" t="s">
        <v>410</v>
      </c>
      <c r="B26" s="10" t="s">
        <v>412</v>
      </c>
      <c r="C26" s="11" t="s">
        <v>108</v>
      </c>
      <c r="D26" s="12" t="s">
        <v>11</v>
      </c>
      <c r="E26" s="12" t="s">
        <v>11</v>
      </c>
      <c r="F26" s="12" t="s">
        <v>11</v>
      </c>
      <c r="G26" s="12" t="s">
        <v>11</v>
      </c>
    </row>
    <row r="27">
      <c r="A27" s="10" t="s">
        <v>410</v>
      </c>
      <c r="B27" s="10" t="s">
        <v>413</v>
      </c>
      <c r="C27" s="11" t="s">
        <v>154</v>
      </c>
      <c r="D27" s="12" t="s">
        <v>11</v>
      </c>
      <c r="E27" s="12" t="s">
        <v>11</v>
      </c>
      <c r="F27" s="12" t="s">
        <v>11</v>
      </c>
      <c r="G27" s="12" t="s">
        <v>11</v>
      </c>
    </row>
    <row r="28">
      <c r="A28" s="10" t="s">
        <v>410</v>
      </c>
      <c r="B28" s="10" t="s">
        <v>414</v>
      </c>
      <c r="C28" s="11" t="s">
        <v>110</v>
      </c>
      <c r="D28" s="12" t="s">
        <v>11</v>
      </c>
      <c r="E28" s="12" t="s">
        <v>11</v>
      </c>
      <c r="F28" s="12" t="s">
        <v>11</v>
      </c>
      <c r="G28" s="12" t="s">
        <v>11</v>
      </c>
    </row>
    <row r="29">
      <c r="A29" s="10" t="s">
        <v>410</v>
      </c>
      <c r="B29" s="10" t="s">
        <v>415</v>
      </c>
      <c r="C29" s="11" t="s">
        <v>361</v>
      </c>
      <c r="D29" s="12" t="s">
        <v>11</v>
      </c>
      <c r="E29" s="12" t="s">
        <v>11</v>
      </c>
      <c r="F29" s="12" t="s">
        <v>11</v>
      </c>
      <c r="G29" s="12" t="s">
        <v>11</v>
      </c>
    </row>
    <row r="30">
      <c r="A30" s="10" t="s">
        <v>410</v>
      </c>
      <c r="B30" s="10" t="s">
        <v>416</v>
      </c>
      <c r="C30" s="11" t="s">
        <v>13</v>
      </c>
      <c r="D30" s="12" t="s">
        <v>11</v>
      </c>
      <c r="E30" s="12" t="s">
        <v>11</v>
      </c>
      <c r="F30" s="12" t="s">
        <v>11</v>
      </c>
      <c r="G30" s="12" t="s">
        <v>11</v>
      </c>
    </row>
    <row r="31">
      <c r="A31" s="10" t="s">
        <v>410</v>
      </c>
      <c r="B31" s="10" t="s">
        <v>395</v>
      </c>
      <c r="C31" s="11" t="s">
        <v>133</v>
      </c>
      <c r="D31" s="12" t="s">
        <v>11</v>
      </c>
      <c r="E31" s="12" t="s">
        <v>11</v>
      </c>
      <c r="F31" s="12" t="s">
        <v>11</v>
      </c>
      <c r="G31" s="12" t="s">
        <v>11</v>
      </c>
    </row>
  </sheetData>
  <mergeCells count="3">
    <mergeCell ref="A1:G1"/>
    <mergeCell ref="H16:O16"/>
    <mergeCell ref="H17:O17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417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418</v>
      </c>
      <c r="B3" s="10" t="s">
        <v>419</v>
      </c>
      <c r="C3" s="11" t="s">
        <v>91</v>
      </c>
      <c r="D3" s="12" t="s">
        <v>420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418</v>
      </c>
      <c r="B4" s="10" t="s">
        <v>421</v>
      </c>
      <c r="C4" s="11" t="s">
        <v>79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422</v>
      </c>
      <c r="B5" s="10" t="s">
        <v>423</v>
      </c>
      <c r="C5" s="11" t="s">
        <v>83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424</v>
      </c>
      <c r="B6" s="10" t="s">
        <v>425</v>
      </c>
      <c r="C6" s="11" t="s">
        <v>110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0</v>
      </c>
      <c r="N6" s="15" t="s">
        <v>25</v>
      </c>
      <c r="O6" s="15">
        <f>countif(C:C,"a4")</f>
        <v>0</v>
      </c>
      <c r="P6" s="15">
        <f t="shared" ref="P6:P16" si="1">sum(I6,K6,M6,O6)</f>
        <v>0</v>
      </c>
    </row>
    <row r="7">
      <c r="A7" s="10" t="s">
        <v>424</v>
      </c>
      <c r="B7" s="10" t="s">
        <v>426</v>
      </c>
      <c r="C7" s="11" t="s">
        <v>108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2</v>
      </c>
      <c r="J7" s="15" t="s">
        <v>28</v>
      </c>
      <c r="K7" s="15">
        <f>countif(C:C,"b2")</f>
        <v>1</v>
      </c>
      <c r="L7" s="15" t="s">
        <v>29</v>
      </c>
      <c r="M7" s="15">
        <f>countif(C:C,"b3")</f>
        <v>1</v>
      </c>
      <c r="N7" s="15" t="s">
        <v>30</v>
      </c>
      <c r="O7" s="15">
        <f>countif(C:C,"b4")</f>
        <v>0</v>
      </c>
      <c r="P7" s="15">
        <f t="shared" si="1"/>
        <v>4</v>
      </c>
    </row>
    <row r="8">
      <c r="A8" s="10" t="s">
        <v>427</v>
      </c>
      <c r="B8" s="10" t="s">
        <v>428</v>
      </c>
      <c r="C8" s="11" t="s">
        <v>43</v>
      </c>
      <c r="D8" s="12" t="s">
        <v>429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0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2</v>
      </c>
      <c r="N8" s="15" t="s">
        <v>35</v>
      </c>
      <c r="O8" s="15">
        <f>countif(C:C,"c4")</f>
        <v>0</v>
      </c>
      <c r="P8" s="15">
        <f t="shared" si="1"/>
        <v>2</v>
      </c>
    </row>
    <row r="9">
      <c r="A9" s="10" t="s">
        <v>427</v>
      </c>
      <c r="B9" s="29" t="s">
        <v>430</v>
      </c>
      <c r="C9" s="11" t="s">
        <v>88</v>
      </c>
      <c r="D9" s="12" t="s">
        <v>431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1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1</v>
      </c>
    </row>
    <row r="10">
      <c r="A10" s="10" t="s">
        <v>432</v>
      </c>
      <c r="B10" s="10" t="s">
        <v>433</v>
      </c>
      <c r="C10" s="11" t="s">
        <v>110</v>
      </c>
      <c r="D10" s="12" t="s">
        <v>11</v>
      </c>
      <c r="E10" s="12" t="s">
        <v>11</v>
      </c>
      <c r="F10" s="12" t="s">
        <v>11</v>
      </c>
      <c r="G10" s="12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10" t="s">
        <v>432</v>
      </c>
      <c r="B11" s="10" t="s">
        <v>434</v>
      </c>
      <c r="C11" s="11" t="s">
        <v>168</v>
      </c>
      <c r="D11" s="12" t="s">
        <v>11</v>
      </c>
      <c r="E11" s="12" t="s">
        <v>11</v>
      </c>
      <c r="F11" s="12" t="s">
        <v>11</v>
      </c>
      <c r="G11" s="12" t="s">
        <v>11</v>
      </c>
      <c r="H11" s="15" t="s">
        <v>49</v>
      </c>
      <c r="I11" s="16">
        <f>countif(C:C,"f1")</f>
        <v>1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1</v>
      </c>
    </row>
    <row r="12">
      <c r="A12" s="10" t="s">
        <v>435</v>
      </c>
      <c r="B12" s="10" t="s">
        <v>436</v>
      </c>
      <c r="C12" s="11" t="s">
        <v>88</v>
      </c>
      <c r="D12" s="12" t="s">
        <v>11</v>
      </c>
      <c r="E12" s="12" t="s">
        <v>11</v>
      </c>
      <c r="F12" s="12" t="s">
        <v>11</v>
      </c>
      <c r="G12" s="12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1</v>
      </c>
      <c r="N12" s="15" t="s">
        <v>57</v>
      </c>
      <c r="O12" s="15">
        <f>countif(C:C,"g4")</f>
        <v>0</v>
      </c>
      <c r="P12" s="15">
        <f t="shared" si="1"/>
        <v>1</v>
      </c>
    </row>
    <row r="13">
      <c r="A13" s="30" t="s">
        <v>435</v>
      </c>
      <c r="B13" s="30" t="s">
        <v>437</v>
      </c>
      <c r="C13" s="31" t="s">
        <v>119</v>
      </c>
      <c r="D13" s="32" t="s">
        <v>11</v>
      </c>
      <c r="E13" s="32" t="s">
        <v>11</v>
      </c>
      <c r="F13" s="32" t="s">
        <v>11</v>
      </c>
      <c r="G13" s="32" t="s">
        <v>11</v>
      </c>
      <c r="H13" s="15" t="s">
        <v>59</v>
      </c>
      <c r="I13" s="15">
        <f>countif(C:C,"h1")</f>
        <v>0</v>
      </c>
      <c r="J13" s="15" t="s">
        <v>60</v>
      </c>
      <c r="K13" s="15">
        <f>countif(C:C,"h2")</f>
        <v>1</v>
      </c>
      <c r="L13" s="15" t="s">
        <v>61</v>
      </c>
      <c r="M13" s="15">
        <f>countif(C:C,"h3")</f>
        <v>1</v>
      </c>
      <c r="N13" s="15" t="s">
        <v>62</v>
      </c>
      <c r="O13" s="15">
        <f>countif(C:C,"h4")</f>
        <v>0</v>
      </c>
      <c r="P13" s="15">
        <f t="shared" si="1"/>
        <v>2</v>
      </c>
    </row>
    <row r="14">
      <c r="A14" s="33"/>
      <c r="B14" s="33"/>
      <c r="C14" s="34"/>
      <c r="D14" s="35"/>
      <c r="E14" s="35"/>
      <c r="F14" s="35"/>
      <c r="G14" s="35"/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33"/>
      <c r="B15" s="33"/>
      <c r="C15" s="34"/>
      <c r="D15" s="35"/>
      <c r="E15" s="35"/>
      <c r="F15" s="35"/>
      <c r="G15" s="35"/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33"/>
      <c r="B16" s="33"/>
      <c r="C16" s="34"/>
      <c r="D16" s="35"/>
      <c r="E16" s="35"/>
      <c r="F16" s="35"/>
      <c r="G16" s="35"/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33"/>
      <c r="B17" s="33"/>
      <c r="C17" s="34"/>
      <c r="D17" s="35"/>
      <c r="E17" s="35"/>
      <c r="F17" s="35"/>
      <c r="G17" s="35"/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11</v>
      </c>
    </row>
    <row r="18">
      <c r="A18" s="33"/>
      <c r="B18" s="33"/>
      <c r="C18" s="34"/>
      <c r="D18" s="35"/>
      <c r="E18" s="35"/>
      <c r="F18" s="35"/>
      <c r="G18" s="35"/>
      <c r="H18" s="21"/>
      <c r="I18" s="22" t="s">
        <v>80</v>
      </c>
      <c r="J18" s="23" t="s">
        <v>81</v>
      </c>
    </row>
    <row r="19">
      <c r="A19" s="33"/>
      <c r="B19" s="33"/>
      <c r="C19" s="34"/>
      <c r="D19" s="35"/>
      <c r="E19" s="35"/>
      <c r="F19" s="35"/>
      <c r="G19" s="35"/>
      <c r="H19" s="25" t="s">
        <v>4</v>
      </c>
      <c r="I19" s="22">
        <f>countif(D:D,"o")</f>
        <v>2</v>
      </c>
      <c r="J19" s="22">
        <f>countif(D:D,"x")</f>
        <v>9</v>
      </c>
    </row>
    <row r="20">
      <c r="A20" s="33"/>
      <c r="B20" s="33"/>
      <c r="C20" s="34"/>
      <c r="D20" s="35"/>
      <c r="E20" s="35"/>
      <c r="F20" s="35"/>
      <c r="G20" s="35"/>
      <c r="H20" s="25" t="s">
        <v>5</v>
      </c>
      <c r="I20" s="22">
        <f>countif(E:E,"o")</f>
        <v>0</v>
      </c>
      <c r="J20" s="22">
        <f>countif(E:E,"x")</f>
        <v>11</v>
      </c>
    </row>
    <row r="21">
      <c r="A21" s="33"/>
      <c r="B21" s="33"/>
      <c r="C21" s="34"/>
      <c r="D21" s="35"/>
      <c r="E21" s="35"/>
      <c r="F21" s="35"/>
      <c r="G21" s="35"/>
      <c r="H21" s="25" t="s">
        <v>6</v>
      </c>
      <c r="I21" s="22">
        <f>countif(F:F,"o")</f>
        <v>0</v>
      </c>
      <c r="J21" s="22">
        <f>countif(F:F,"x")</f>
        <v>11</v>
      </c>
    </row>
    <row r="22">
      <c r="A22" s="33"/>
      <c r="B22" s="33"/>
      <c r="C22" s="34"/>
      <c r="D22" s="35"/>
      <c r="E22" s="35"/>
      <c r="F22" s="35"/>
      <c r="G22" s="35"/>
      <c r="H22" s="26" t="s">
        <v>7</v>
      </c>
      <c r="I22" s="22">
        <f>countif(G:G,"o")</f>
        <v>0</v>
      </c>
      <c r="J22" s="22">
        <f>countif(G:G,"x")</f>
        <v>11</v>
      </c>
    </row>
    <row r="23">
      <c r="A23" s="33"/>
      <c r="B23" s="33"/>
      <c r="C23" s="34"/>
      <c r="D23" s="35"/>
      <c r="E23" s="35"/>
      <c r="F23" s="35"/>
      <c r="G23" s="35"/>
    </row>
    <row r="24">
      <c r="A24" s="33"/>
      <c r="B24" s="33"/>
      <c r="C24" s="34"/>
      <c r="D24" s="35"/>
      <c r="E24" s="35"/>
      <c r="F24" s="35"/>
      <c r="G24" s="35"/>
    </row>
    <row r="25">
      <c r="A25" s="33"/>
      <c r="B25" s="33"/>
      <c r="C25" s="34"/>
      <c r="D25" s="35"/>
      <c r="E25" s="35"/>
      <c r="F25" s="35"/>
      <c r="G25" s="35"/>
    </row>
    <row r="26">
      <c r="A26" s="33"/>
      <c r="B26" s="33"/>
      <c r="C26" s="34"/>
      <c r="D26" s="35"/>
      <c r="E26" s="35"/>
      <c r="F26" s="35"/>
      <c r="G26" s="35"/>
    </row>
    <row r="27">
      <c r="A27" s="33"/>
      <c r="B27" s="33"/>
      <c r="C27" s="34"/>
      <c r="D27" s="35"/>
      <c r="E27" s="35"/>
      <c r="F27" s="35"/>
      <c r="G27" s="35"/>
    </row>
    <row r="28">
      <c r="A28" s="33"/>
      <c r="B28" s="33"/>
      <c r="C28" s="34"/>
      <c r="D28" s="35"/>
      <c r="E28" s="35"/>
      <c r="F28" s="35"/>
      <c r="G28" s="35"/>
    </row>
    <row r="29">
      <c r="A29" s="33"/>
      <c r="B29" s="33"/>
      <c r="C29" s="34"/>
      <c r="D29" s="35"/>
      <c r="E29" s="35"/>
      <c r="F29" s="35"/>
      <c r="G29" s="35"/>
    </row>
    <row r="30">
      <c r="A30" s="33"/>
      <c r="B30" s="33"/>
      <c r="C30" s="34"/>
      <c r="D30" s="35"/>
      <c r="E30" s="35"/>
      <c r="F30" s="35"/>
      <c r="G30" s="35"/>
    </row>
    <row r="31">
      <c r="A31" s="33"/>
      <c r="B31" s="33"/>
      <c r="C31" s="34"/>
      <c r="D31" s="35"/>
      <c r="E31" s="35"/>
      <c r="F31" s="35"/>
      <c r="G31" s="35"/>
    </row>
  </sheetData>
  <mergeCells count="3">
    <mergeCell ref="A1:G1"/>
    <mergeCell ref="H16:O16"/>
    <mergeCell ref="H17:O17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438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439</v>
      </c>
      <c r="B3" s="10" t="s">
        <v>440</v>
      </c>
      <c r="C3" s="11" t="s">
        <v>83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439</v>
      </c>
      <c r="B4" s="10" t="s">
        <v>441</v>
      </c>
      <c r="C4" s="11" t="s">
        <v>83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439</v>
      </c>
      <c r="B5" s="10" t="s">
        <v>442</v>
      </c>
      <c r="C5" s="11" t="s">
        <v>83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443</v>
      </c>
      <c r="B6" s="10" t="s">
        <v>444</v>
      </c>
      <c r="C6" s="11" t="s">
        <v>199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0</v>
      </c>
      <c r="N6" s="15" t="s">
        <v>25</v>
      </c>
      <c r="O6" s="15">
        <f>countif(C:C,"a4")</f>
        <v>0</v>
      </c>
      <c r="P6" s="15">
        <f t="shared" ref="P6:P16" si="1">sum(I6,K6,M6,O6)</f>
        <v>0</v>
      </c>
    </row>
    <row r="7">
      <c r="A7" s="10" t="s">
        <v>443</v>
      </c>
      <c r="B7" s="10" t="s">
        <v>445</v>
      </c>
      <c r="C7" s="11" t="s">
        <v>110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0</v>
      </c>
      <c r="L7" s="15" t="s">
        <v>29</v>
      </c>
      <c r="M7" s="15">
        <f>countif(C:C,"b3")</f>
        <v>0</v>
      </c>
      <c r="N7" s="15" t="s">
        <v>30</v>
      </c>
      <c r="O7" s="15">
        <f>countif(C:C,"b4")</f>
        <v>0</v>
      </c>
      <c r="P7" s="15">
        <f t="shared" si="1"/>
        <v>1</v>
      </c>
    </row>
    <row r="8">
      <c r="A8" s="10" t="s">
        <v>446</v>
      </c>
      <c r="B8" s="10" t="s">
        <v>447</v>
      </c>
      <c r="C8" s="11" t="s">
        <v>133</v>
      </c>
      <c r="D8" s="12" t="s">
        <v>11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0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0</v>
      </c>
    </row>
    <row r="9">
      <c r="A9" s="10" t="s">
        <v>448</v>
      </c>
      <c r="B9" s="10" t="s">
        <v>449</v>
      </c>
      <c r="C9" s="11" t="s">
        <v>91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0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0</v>
      </c>
    </row>
    <row r="10">
      <c r="A10" s="10" t="s">
        <v>448</v>
      </c>
      <c r="B10" s="10" t="s">
        <v>450</v>
      </c>
      <c r="C10" s="11" t="s">
        <v>199</v>
      </c>
      <c r="D10" s="12" t="s">
        <v>11</v>
      </c>
      <c r="E10" s="27" t="s">
        <v>420</v>
      </c>
      <c r="F10" s="12" t="s">
        <v>11</v>
      </c>
      <c r="G10" s="12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10" t="s">
        <v>448</v>
      </c>
      <c r="B11" s="10" t="s">
        <v>451</v>
      </c>
      <c r="C11" s="11" t="s">
        <v>43</v>
      </c>
      <c r="D11" s="12" t="s">
        <v>11</v>
      </c>
      <c r="E11" s="12" t="s">
        <v>11</v>
      </c>
      <c r="F11" s="12" t="s">
        <v>11</v>
      </c>
      <c r="G11" s="12" t="s">
        <v>11</v>
      </c>
      <c r="H11" s="15" t="s">
        <v>49</v>
      </c>
      <c r="I11" s="16">
        <f>countif(C:C,"f1")</f>
        <v>1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1</v>
      </c>
      <c r="N11" s="15" t="s">
        <v>52</v>
      </c>
      <c r="O11" s="15">
        <f>countif(C:C,"f4")</f>
        <v>0</v>
      </c>
      <c r="P11" s="15">
        <f t="shared" si="1"/>
        <v>2</v>
      </c>
    </row>
    <row r="12">
      <c r="A12" s="36" t="s">
        <v>448</v>
      </c>
      <c r="B12" s="36" t="s">
        <v>452</v>
      </c>
      <c r="C12" s="37" t="s">
        <v>91</v>
      </c>
      <c r="D12" s="12" t="s">
        <v>11</v>
      </c>
      <c r="E12" s="12" t="s">
        <v>11</v>
      </c>
      <c r="F12" s="12" t="s">
        <v>11</v>
      </c>
      <c r="G12" s="12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3</v>
      </c>
      <c r="N12" s="15" t="s">
        <v>57</v>
      </c>
      <c r="O12" s="15">
        <f>countif(C:C,"g4")</f>
        <v>0</v>
      </c>
      <c r="P12" s="15">
        <f t="shared" si="1"/>
        <v>3</v>
      </c>
    </row>
    <row r="13">
      <c r="A13" s="38"/>
      <c r="B13" s="38"/>
      <c r="C13" s="39"/>
      <c r="D13" s="40"/>
      <c r="E13" s="40"/>
      <c r="F13" s="40"/>
      <c r="G13" s="40"/>
      <c r="H13" s="15" t="s">
        <v>59</v>
      </c>
      <c r="I13" s="15">
        <f>countif(C:C,"h1")</f>
        <v>2</v>
      </c>
      <c r="J13" s="15" t="s">
        <v>60</v>
      </c>
      <c r="K13" s="15">
        <f>countif(C:C,"h2")</f>
        <v>2</v>
      </c>
      <c r="L13" s="15" t="s">
        <v>61</v>
      </c>
      <c r="M13" s="15">
        <f>countif(C:C,"h3")</f>
        <v>0</v>
      </c>
      <c r="N13" s="15" t="s">
        <v>62</v>
      </c>
      <c r="O13" s="15">
        <f>countif(C:C,"h4")</f>
        <v>0</v>
      </c>
      <c r="P13" s="15">
        <f t="shared" si="1"/>
        <v>4</v>
      </c>
    </row>
    <row r="14">
      <c r="A14" s="33"/>
      <c r="B14" s="33"/>
      <c r="C14" s="34"/>
      <c r="D14" s="35"/>
      <c r="E14" s="35"/>
      <c r="F14" s="35"/>
      <c r="G14" s="35"/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33"/>
      <c r="B15" s="33"/>
      <c r="C15" s="34"/>
      <c r="D15" s="35"/>
      <c r="E15" s="35"/>
      <c r="F15" s="35"/>
      <c r="G15" s="35"/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33"/>
      <c r="B16" s="33"/>
      <c r="C16" s="34"/>
      <c r="D16" s="35"/>
      <c r="E16" s="35"/>
      <c r="F16" s="35"/>
      <c r="G16" s="35"/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33"/>
      <c r="B17" s="33"/>
      <c r="C17" s="34"/>
      <c r="D17" s="35"/>
      <c r="E17" s="35"/>
      <c r="F17" s="35"/>
      <c r="G17" s="35"/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10</v>
      </c>
    </row>
    <row r="18">
      <c r="A18" s="33"/>
      <c r="B18" s="33"/>
      <c r="C18" s="34"/>
      <c r="D18" s="35"/>
      <c r="E18" s="35"/>
      <c r="F18" s="35"/>
      <c r="G18" s="35"/>
      <c r="H18" s="21"/>
      <c r="I18" s="22" t="s">
        <v>80</v>
      </c>
      <c r="J18" s="23" t="s">
        <v>81</v>
      </c>
    </row>
    <row r="19">
      <c r="A19" s="33"/>
      <c r="B19" s="33"/>
      <c r="C19" s="34"/>
      <c r="D19" s="35"/>
      <c r="E19" s="35"/>
      <c r="F19" s="35"/>
      <c r="G19" s="35"/>
      <c r="H19" s="25" t="s">
        <v>4</v>
      </c>
      <c r="I19" s="22">
        <f>countif(D:D,"o")</f>
        <v>0</v>
      </c>
      <c r="J19" s="22">
        <f>countif(D:D,"x")</f>
        <v>10</v>
      </c>
    </row>
    <row r="20">
      <c r="A20" s="33"/>
      <c r="B20" s="33"/>
      <c r="C20" s="34"/>
      <c r="D20" s="35"/>
      <c r="E20" s="35"/>
      <c r="F20" s="35"/>
      <c r="G20" s="35"/>
      <c r="H20" s="25" t="s">
        <v>5</v>
      </c>
      <c r="I20" s="22">
        <f>countif(E:E,"o")</f>
        <v>1</v>
      </c>
      <c r="J20" s="22">
        <f>countif(E:E,"x")</f>
        <v>9</v>
      </c>
    </row>
    <row r="21">
      <c r="A21" s="33"/>
      <c r="B21" s="33"/>
      <c r="C21" s="34"/>
      <c r="D21" s="35"/>
      <c r="E21" s="35"/>
      <c r="F21" s="35"/>
      <c r="G21" s="35"/>
      <c r="H21" s="25" t="s">
        <v>6</v>
      </c>
      <c r="I21" s="22">
        <f>countif(F:F,"o")</f>
        <v>0</v>
      </c>
      <c r="J21" s="22">
        <f>countif(F:F,"x")</f>
        <v>10</v>
      </c>
    </row>
    <row r="22">
      <c r="A22" s="33"/>
      <c r="B22" s="33"/>
      <c r="C22" s="34"/>
      <c r="D22" s="35"/>
      <c r="E22" s="35"/>
      <c r="F22" s="35"/>
      <c r="G22" s="35"/>
      <c r="H22" s="26" t="s">
        <v>7</v>
      </c>
      <c r="I22" s="22">
        <f>countif(G:G,"o")</f>
        <v>0</v>
      </c>
      <c r="J22" s="22">
        <f>countif(G:G,"x")</f>
        <v>10</v>
      </c>
    </row>
    <row r="23">
      <c r="A23" s="33"/>
      <c r="B23" s="33"/>
      <c r="C23" s="34"/>
      <c r="D23" s="35"/>
      <c r="E23" s="35"/>
      <c r="F23" s="35"/>
      <c r="G23" s="35"/>
    </row>
    <row r="24">
      <c r="A24" s="33"/>
      <c r="B24" s="33"/>
      <c r="C24" s="34"/>
      <c r="D24" s="35"/>
      <c r="E24" s="35"/>
      <c r="F24" s="35"/>
      <c r="G24" s="35"/>
    </row>
    <row r="25">
      <c r="A25" s="33"/>
      <c r="B25" s="33"/>
      <c r="C25" s="34"/>
      <c r="D25" s="35"/>
      <c r="E25" s="35"/>
      <c r="F25" s="35"/>
      <c r="G25" s="35"/>
    </row>
    <row r="26">
      <c r="A26" s="33"/>
      <c r="B26" s="33"/>
      <c r="C26" s="34"/>
      <c r="D26" s="35"/>
      <c r="E26" s="35"/>
      <c r="F26" s="35"/>
      <c r="G26" s="35"/>
    </row>
    <row r="27">
      <c r="A27" s="33"/>
      <c r="B27" s="33"/>
      <c r="C27" s="34"/>
      <c r="D27" s="35"/>
      <c r="E27" s="35"/>
      <c r="F27" s="35"/>
      <c r="G27" s="35"/>
    </row>
    <row r="28">
      <c r="A28" s="33"/>
      <c r="B28" s="33"/>
      <c r="C28" s="34"/>
      <c r="D28" s="35"/>
      <c r="E28" s="35"/>
      <c r="F28" s="35"/>
      <c r="G28" s="35"/>
    </row>
    <row r="29">
      <c r="A29" s="33"/>
      <c r="B29" s="33"/>
      <c r="C29" s="34"/>
      <c r="D29" s="35"/>
      <c r="E29" s="35"/>
      <c r="F29" s="35"/>
      <c r="G29" s="35"/>
    </row>
    <row r="30">
      <c r="A30" s="33"/>
      <c r="B30" s="33"/>
      <c r="C30" s="34"/>
      <c r="D30" s="35"/>
      <c r="E30" s="35"/>
      <c r="F30" s="35"/>
      <c r="G30" s="35"/>
    </row>
    <row r="31">
      <c r="A31" s="33"/>
      <c r="B31" s="33"/>
      <c r="C31" s="34"/>
      <c r="D31" s="35"/>
      <c r="E31" s="35"/>
      <c r="F31" s="35"/>
      <c r="G31" s="35"/>
    </row>
  </sheetData>
  <mergeCells count="3">
    <mergeCell ref="A1:G1"/>
    <mergeCell ref="H16:O16"/>
    <mergeCell ref="H17:O17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453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454</v>
      </c>
      <c r="B3" s="10" t="s">
        <v>455</v>
      </c>
      <c r="C3" s="11" t="s">
        <v>110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454</v>
      </c>
      <c r="B4" s="10" t="s">
        <v>456</v>
      </c>
      <c r="C4" s="11" t="s">
        <v>126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454</v>
      </c>
      <c r="B5" s="10" t="s">
        <v>457</v>
      </c>
      <c r="C5" s="11" t="s">
        <v>199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454</v>
      </c>
      <c r="B6" s="10" t="s">
        <v>458</v>
      </c>
      <c r="C6" s="11" t="s">
        <v>43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2</v>
      </c>
      <c r="N6" s="15" t="s">
        <v>25</v>
      </c>
      <c r="O6" s="15">
        <f>countif(C:C,"a4")</f>
        <v>0</v>
      </c>
      <c r="P6" s="15">
        <f t="shared" ref="P6:P16" si="1">sum(I6,K6,M6,O6)</f>
        <v>2</v>
      </c>
    </row>
    <row r="7">
      <c r="A7" s="10" t="s">
        <v>454</v>
      </c>
      <c r="B7" s="10" t="s">
        <v>459</v>
      </c>
      <c r="C7" s="11" t="s">
        <v>168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4</v>
      </c>
      <c r="L7" s="15" t="s">
        <v>29</v>
      </c>
      <c r="M7" s="15">
        <f>countif(C:C,"b3")</f>
        <v>0</v>
      </c>
      <c r="N7" s="15" t="s">
        <v>30</v>
      </c>
      <c r="O7" s="15">
        <f>countif(C:C,"b4")</f>
        <v>0</v>
      </c>
      <c r="P7" s="15">
        <f t="shared" si="1"/>
        <v>5</v>
      </c>
    </row>
    <row r="8">
      <c r="A8" s="10" t="s">
        <v>454</v>
      </c>
      <c r="B8" s="10" t="s">
        <v>460</v>
      </c>
      <c r="C8" s="11" t="s">
        <v>186</v>
      </c>
      <c r="D8" s="12" t="s">
        <v>11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1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1</v>
      </c>
    </row>
    <row r="9">
      <c r="A9" s="10" t="s">
        <v>454</v>
      </c>
      <c r="B9" s="10" t="s">
        <v>461</v>
      </c>
      <c r="C9" s="11" t="s">
        <v>13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0</v>
      </c>
      <c r="J9" s="15" t="s">
        <v>38</v>
      </c>
      <c r="K9" s="15">
        <f>countif(C:C,"d2")</f>
        <v>1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1</v>
      </c>
    </row>
    <row r="10">
      <c r="A10" s="10" t="s">
        <v>454</v>
      </c>
      <c r="B10" s="10" t="s">
        <v>462</v>
      </c>
      <c r="C10" s="11" t="s">
        <v>168</v>
      </c>
      <c r="D10" s="12" t="s">
        <v>11</v>
      </c>
      <c r="E10" s="12" t="s">
        <v>11</v>
      </c>
      <c r="F10" s="12" t="s">
        <v>11</v>
      </c>
      <c r="G10" s="12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10" t="s">
        <v>454</v>
      </c>
      <c r="B11" s="10" t="s">
        <v>463</v>
      </c>
      <c r="C11" s="11" t="s">
        <v>13</v>
      </c>
      <c r="D11" s="12" t="s">
        <v>11</v>
      </c>
      <c r="E11" s="12" t="s">
        <v>11</v>
      </c>
      <c r="F11" s="12" t="s">
        <v>11</v>
      </c>
      <c r="G11" s="12" t="s">
        <v>11</v>
      </c>
      <c r="H11" s="15" t="s">
        <v>49</v>
      </c>
      <c r="I11" s="16">
        <f>countif(C:C,"f1")</f>
        <v>1</v>
      </c>
      <c r="J11" s="15" t="s">
        <v>50</v>
      </c>
      <c r="K11" s="15">
        <f>countif(C:C,"f2")</f>
        <v>1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2</v>
      </c>
    </row>
    <row r="12">
      <c r="A12" s="10" t="s">
        <v>454</v>
      </c>
      <c r="B12" s="10" t="s">
        <v>464</v>
      </c>
      <c r="C12" s="11" t="s">
        <v>168</v>
      </c>
      <c r="D12" s="12" t="s">
        <v>11</v>
      </c>
      <c r="E12" s="12" t="s">
        <v>11</v>
      </c>
      <c r="F12" s="12" t="s">
        <v>11</v>
      </c>
      <c r="G12" s="12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0</v>
      </c>
      <c r="N12" s="15" t="s">
        <v>57</v>
      </c>
      <c r="O12" s="15">
        <f>countif(C:C,"g4")</f>
        <v>0</v>
      </c>
      <c r="P12" s="15">
        <f t="shared" si="1"/>
        <v>0</v>
      </c>
    </row>
    <row r="13">
      <c r="A13" s="10" t="s">
        <v>454</v>
      </c>
      <c r="B13" s="10" t="s">
        <v>465</v>
      </c>
      <c r="C13" s="11" t="s">
        <v>361</v>
      </c>
      <c r="D13" s="12" t="s">
        <v>11</v>
      </c>
      <c r="E13" s="12" t="s">
        <v>11</v>
      </c>
      <c r="F13" s="12" t="s">
        <v>11</v>
      </c>
      <c r="G13" s="12" t="s">
        <v>11</v>
      </c>
      <c r="H13" s="15" t="s">
        <v>59</v>
      </c>
      <c r="I13" s="15">
        <f>countif(C:C,"h1")</f>
        <v>1</v>
      </c>
      <c r="J13" s="15" t="s">
        <v>60</v>
      </c>
      <c r="K13" s="15">
        <f>countif(C:C,"h2")</f>
        <v>1</v>
      </c>
      <c r="L13" s="15" t="s">
        <v>61</v>
      </c>
      <c r="M13" s="15">
        <f>countif(C:C,"h3")</f>
        <v>0</v>
      </c>
      <c r="N13" s="15" t="s">
        <v>62</v>
      </c>
      <c r="O13" s="15">
        <f>countif(C:C,"h4")</f>
        <v>0</v>
      </c>
      <c r="P13" s="15">
        <f t="shared" si="1"/>
        <v>2</v>
      </c>
    </row>
    <row r="14">
      <c r="A14" s="10" t="s">
        <v>454</v>
      </c>
      <c r="B14" s="10" t="s">
        <v>466</v>
      </c>
      <c r="C14" s="11" t="s">
        <v>168</v>
      </c>
      <c r="D14" s="12" t="s">
        <v>11</v>
      </c>
      <c r="E14" s="12" t="s">
        <v>11</v>
      </c>
      <c r="F14" s="12" t="s">
        <v>11</v>
      </c>
      <c r="G14" s="12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10" t="s">
        <v>454</v>
      </c>
      <c r="B15" s="10" t="s">
        <v>467</v>
      </c>
      <c r="C15" s="11" t="s">
        <v>91</v>
      </c>
      <c r="D15" s="12" t="s">
        <v>11</v>
      </c>
      <c r="E15" s="12" t="s">
        <v>11</v>
      </c>
      <c r="F15" s="12" t="s">
        <v>11</v>
      </c>
      <c r="G15" s="12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33"/>
      <c r="B16" s="33"/>
      <c r="C16" s="34"/>
      <c r="D16" s="35"/>
      <c r="E16" s="35"/>
      <c r="F16" s="35"/>
      <c r="G16" s="41"/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33"/>
      <c r="B17" s="33"/>
      <c r="C17" s="34"/>
      <c r="D17" s="35"/>
      <c r="E17" s="35"/>
      <c r="F17" s="35"/>
      <c r="G17" s="41"/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13</v>
      </c>
    </row>
    <row r="18">
      <c r="A18" s="33"/>
      <c r="B18" s="33"/>
      <c r="C18" s="34"/>
      <c r="D18" s="35"/>
      <c r="E18" s="35"/>
      <c r="F18" s="35"/>
      <c r="G18" s="41"/>
      <c r="H18" s="21"/>
      <c r="I18" s="22" t="s">
        <v>80</v>
      </c>
      <c r="J18" s="23" t="s">
        <v>81</v>
      </c>
    </row>
    <row r="19">
      <c r="A19" s="33"/>
      <c r="B19" s="33"/>
      <c r="C19" s="34"/>
      <c r="D19" s="35"/>
      <c r="E19" s="35"/>
      <c r="F19" s="35"/>
      <c r="G19" s="41"/>
      <c r="H19" s="25" t="s">
        <v>4</v>
      </c>
      <c r="I19" s="22">
        <f>countif(D:D,"o")</f>
        <v>0</v>
      </c>
      <c r="J19" s="22">
        <f>countif(D:D,"x")</f>
        <v>13</v>
      </c>
    </row>
    <row r="20">
      <c r="A20" s="33"/>
      <c r="B20" s="33"/>
      <c r="C20" s="34"/>
      <c r="D20" s="35"/>
      <c r="E20" s="35"/>
      <c r="F20" s="35"/>
      <c r="G20" s="41"/>
      <c r="H20" s="25" t="s">
        <v>5</v>
      </c>
      <c r="I20" s="22">
        <f>countif(E:E,"o")</f>
        <v>0</v>
      </c>
      <c r="J20" s="22">
        <f>countif(E:E,"x")</f>
        <v>13</v>
      </c>
    </row>
    <row r="21">
      <c r="A21" s="33"/>
      <c r="B21" s="33"/>
      <c r="C21" s="34"/>
      <c r="D21" s="35"/>
      <c r="E21" s="35"/>
      <c r="F21" s="35"/>
      <c r="G21" s="41"/>
      <c r="H21" s="25" t="s">
        <v>6</v>
      </c>
      <c r="I21" s="22">
        <f>countif(F:F,"o")</f>
        <v>0</v>
      </c>
      <c r="J21" s="22">
        <f>countif(F:F,"x")</f>
        <v>13</v>
      </c>
    </row>
    <row r="22">
      <c r="A22" s="33"/>
      <c r="B22" s="33"/>
      <c r="C22" s="34"/>
      <c r="D22" s="35"/>
      <c r="E22" s="35"/>
      <c r="F22" s="35"/>
      <c r="G22" s="41"/>
      <c r="H22" s="26" t="s">
        <v>7</v>
      </c>
      <c r="I22" s="22">
        <f>countif(G:G,"o")</f>
        <v>0</v>
      </c>
      <c r="J22" s="22">
        <f>countif(G:G,"x")</f>
        <v>13</v>
      </c>
    </row>
    <row r="23">
      <c r="A23" s="33"/>
      <c r="B23" s="33"/>
      <c r="C23" s="34"/>
      <c r="D23" s="35"/>
      <c r="E23" s="35"/>
      <c r="F23" s="35"/>
      <c r="G23" s="35"/>
    </row>
    <row r="24">
      <c r="A24" s="33"/>
      <c r="B24" s="33"/>
      <c r="C24" s="34"/>
      <c r="D24" s="35"/>
      <c r="E24" s="35"/>
      <c r="F24" s="35"/>
      <c r="G24" s="35"/>
    </row>
    <row r="25">
      <c r="A25" s="33"/>
      <c r="B25" s="33"/>
      <c r="C25" s="34"/>
      <c r="D25" s="35"/>
      <c r="E25" s="35"/>
      <c r="F25" s="35"/>
      <c r="G25" s="35"/>
    </row>
    <row r="26">
      <c r="A26" s="33"/>
      <c r="B26" s="33"/>
      <c r="C26" s="34"/>
      <c r="D26" s="35"/>
      <c r="E26" s="35"/>
      <c r="F26" s="35"/>
      <c r="G26" s="35"/>
    </row>
    <row r="27">
      <c r="A27" s="33"/>
      <c r="B27" s="33"/>
      <c r="C27" s="34"/>
      <c r="D27" s="35"/>
      <c r="E27" s="35"/>
      <c r="F27" s="35"/>
      <c r="G27" s="35"/>
    </row>
    <row r="28">
      <c r="A28" s="33"/>
      <c r="B28" s="33"/>
      <c r="C28" s="34"/>
      <c r="D28" s="35"/>
      <c r="E28" s="35"/>
      <c r="F28" s="35"/>
      <c r="G28" s="35"/>
    </row>
    <row r="29">
      <c r="A29" s="33"/>
      <c r="B29" s="33"/>
      <c r="C29" s="34"/>
      <c r="D29" s="35"/>
      <c r="E29" s="35"/>
      <c r="F29" s="35"/>
      <c r="G29" s="35"/>
    </row>
    <row r="30">
      <c r="A30" s="33"/>
      <c r="B30" s="33"/>
      <c r="C30" s="34"/>
      <c r="D30" s="35"/>
      <c r="E30" s="35"/>
      <c r="F30" s="35"/>
      <c r="G30" s="35"/>
    </row>
    <row r="31">
      <c r="A31" s="33"/>
      <c r="B31" s="33"/>
      <c r="C31" s="34"/>
      <c r="D31" s="35"/>
      <c r="E31" s="35"/>
      <c r="F31" s="35"/>
      <c r="G31" s="35"/>
    </row>
  </sheetData>
  <mergeCells count="3">
    <mergeCell ref="A1:G1"/>
    <mergeCell ref="H16:O16"/>
    <mergeCell ref="H17:O17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468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10" t="s">
        <v>469</v>
      </c>
      <c r="B3" s="10" t="s">
        <v>470</v>
      </c>
      <c r="C3" s="11" t="s">
        <v>91</v>
      </c>
      <c r="D3" s="12" t="s">
        <v>11</v>
      </c>
      <c r="E3" s="12" t="s">
        <v>11</v>
      </c>
      <c r="F3" s="12" t="s">
        <v>11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10" t="s">
        <v>469</v>
      </c>
      <c r="B4" s="10" t="s">
        <v>471</v>
      </c>
      <c r="C4" s="11" t="s">
        <v>168</v>
      </c>
      <c r="D4" s="12" t="s">
        <v>11</v>
      </c>
      <c r="E4" s="12" t="s">
        <v>11</v>
      </c>
      <c r="F4" s="12" t="s">
        <v>11</v>
      </c>
      <c r="G4" s="12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10" t="s">
        <v>469</v>
      </c>
      <c r="B5" s="10" t="s">
        <v>472</v>
      </c>
      <c r="C5" s="11" t="s">
        <v>168</v>
      </c>
      <c r="D5" s="12" t="s">
        <v>11</v>
      </c>
      <c r="E5" s="12" t="s">
        <v>11</v>
      </c>
      <c r="F5" s="12" t="s">
        <v>11</v>
      </c>
      <c r="G5" s="12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10" t="s">
        <v>469</v>
      </c>
      <c r="B6" s="10" t="s">
        <v>473</v>
      </c>
      <c r="C6" s="11" t="s">
        <v>99</v>
      </c>
      <c r="D6" s="12" t="s">
        <v>11</v>
      </c>
      <c r="E6" s="12" t="s">
        <v>11</v>
      </c>
      <c r="F6" s="12" t="s">
        <v>11</v>
      </c>
      <c r="G6" s="12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0</v>
      </c>
      <c r="N6" s="15" t="s">
        <v>25</v>
      </c>
      <c r="O6" s="15">
        <f>countif(C:C,"a4")</f>
        <v>0</v>
      </c>
      <c r="P6" s="15">
        <f t="shared" ref="P6:P16" si="1">sum(I6,K6,M6,O6)</f>
        <v>0</v>
      </c>
    </row>
    <row r="7">
      <c r="A7" s="10" t="s">
        <v>469</v>
      </c>
      <c r="B7" s="10" t="s">
        <v>474</v>
      </c>
      <c r="C7" s="11" t="s">
        <v>110</v>
      </c>
      <c r="D7" s="12" t="s">
        <v>11</v>
      </c>
      <c r="E7" s="12" t="s">
        <v>11</v>
      </c>
      <c r="F7" s="12" t="s">
        <v>11</v>
      </c>
      <c r="G7" s="12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2</v>
      </c>
      <c r="L7" s="15" t="s">
        <v>29</v>
      </c>
      <c r="M7" s="15">
        <f>countif(C:C,"b3")</f>
        <v>0</v>
      </c>
      <c r="N7" s="15" t="s">
        <v>30</v>
      </c>
      <c r="O7" s="15">
        <f>countif(C:C,"b4")</f>
        <v>0</v>
      </c>
      <c r="P7" s="15">
        <f t="shared" si="1"/>
        <v>3</v>
      </c>
    </row>
    <row r="8">
      <c r="A8" s="10" t="s">
        <v>469</v>
      </c>
      <c r="B8" s="10" t="s">
        <v>475</v>
      </c>
      <c r="C8" s="11" t="s">
        <v>199</v>
      </c>
      <c r="D8" s="12" t="s">
        <v>11</v>
      </c>
      <c r="E8" s="12" t="s">
        <v>11</v>
      </c>
      <c r="F8" s="12" t="s">
        <v>11</v>
      </c>
      <c r="G8" s="12" t="s">
        <v>11</v>
      </c>
      <c r="H8" s="15" t="s">
        <v>32</v>
      </c>
      <c r="I8" s="15">
        <f>countif(C:C,"c1")</f>
        <v>1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1</v>
      </c>
    </row>
    <row r="9">
      <c r="A9" s="36" t="s">
        <v>469</v>
      </c>
      <c r="B9" s="36" t="s">
        <v>476</v>
      </c>
      <c r="C9" s="37" t="s">
        <v>126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0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0</v>
      </c>
    </row>
    <row r="10">
      <c r="A10" s="38"/>
      <c r="B10" s="38"/>
      <c r="C10" s="39"/>
      <c r="D10" s="40"/>
      <c r="E10" s="40"/>
      <c r="F10" s="40"/>
      <c r="G10" s="42"/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33"/>
      <c r="B11" s="33"/>
      <c r="C11" s="34"/>
      <c r="D11" s="35"/>
      <c r="E11" s="35"/>
      <c r="F11" s="35"/>
      <c r="G11" s="41"/>
      <c r="H11" s="15" t="s">
        <v>49</v>
      </c>
      <c r="I11" s="16">
        <f>countif(C:C,"f1")</f>
        <v>0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0</v>
      </c>
    </row>
    <row r="12">
      <c r="A12" s="33"/>
      <c r="B12" s="33"/>
      <c r="C12" s="34"/>
      <c r="D12" s="35"/>
      <c r="E12" s="35"/>
      <c r="F12" s="35"/>
      <c r="G12" s="41"/>
      <c r="H12" s="15" t="s">
        <v>54</v>
      </c>
      <c r="I12" s="15">
        <f>countif(C:C,"g1")</f>
        <v>1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0</v>
      </c>
      <c r="N12" s="15" t="s">
        <v>57</v>
      </c>
      <c r="O12" s="15">
        <f>countif(C:C,"g4")</f>
        <v>0</v>
      </c>
      <c r="P12" s="15">
        <f t="shared" si="1"/>
        <v>1</v>
      </c>
    </row>
    <row r="13">
      <c r="A13" s="33"/>
      <c r="B13" s="33"/>
      <c r="C13" s="34"/>
      <c r="D13" s="35"/>
      <c r="E13" s="35"/>
      <c r="F13" s="35"/>
      <c r="G13" s="41"/>
      <c r="H13" s="15" t="s">
        <v>59</v>
      </c>
      <c r="I13" s="15">
        <f>countif(C:C,"h1")</f>
        <v>1</v>
      </c>
      <c r="J13" s="15" t="s">
        <v>60</v>
      </c>
      <c r="K13" s="15">
        <f>countif(C:C,"h2")</f>
        <v>1</v>
      </c>
      <c r="L13" s="15" t="s">
        <v>61</v>
      </c>
      <c r="M13" s="15">
        <f>countif(C:C,"h3")</f>
        <v>0</v>
      </c>
      <c r="N13" s="15" t="s">
        <v>62</v>
      </c>
      <c r="O13" s="15">
        <f>countif(C:C,"h4")</f>
        <v>0</v>
      </c>
      <c r="P13" s="15">
        <f t="shared" si="1"/>
        <v>2</v>
      </c>
    </row>
    <row r="14">
      <c r="A14" s="33"/>
      <c r="B14" s="33"/>
      <c r="C14" s="34"/>
      <c r="D14" s="35"/>
      <c r="E14" s="35"/>
      <c r="F14" s="35"/>
      <c r="G14" s="41"/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33"/>
      <c r="B15" s="33"/>
      <c r="C15" s="34"/>
      <c r="D15" s="35"/>
      <c r="E15" s="35"/>
      <c r="F15" s="35"/>
      <c r="G15" s="41"/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33"/>
      <c r="B16" s="33"/>
      <c r="C16" s="34"/>
      <c r="D16" s="35"/>
      <c r="E16" s="35"/>
      <c r="F16" s="35"/>
      <c r="G16" s="41"/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33"/>
      <c r="B17" s="33"/>
      <c r="C17" s="34"/>
      <c r="D17" s="35"/>
      <c r="E17" s="35"/>
      <c r="F17" s="35"/>
      <c r="G17" s="41"/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7</v>
      </c>
    </row>
    <row r="18">
      <c r="A18" s="33"/>
      <c r="B18" s="33"/>
      <c r="C18" s="34"/>
      <c r="D18" s="35"/>
      <c r="E18" s="35"/>
      <c r="F18" s="35"/>
      <c r="G18" s="41"/>
      <c r="H18" s="21"/>
      <c r="I18" s="22" t="s">
        <v>80</v>
      </c>
      <c r="J18" s="23" t="s">
        <v>81</v>
      </c>
    </row>
    <row r="19">
      <c r="A19" s="33"/>
      <c r="B19" s="33"/>
      <c r="C19" s="34"/>
      <c r="D19" s="35"/>
      <c r="E19" s="35"/>
      <c r="F19" s="35"/>
      <c r="G19" s="41"/>
      <c r="H19" s="25" t="s">
        <v>4</v>
      </c>
      <c r="I19" s="22">
        <f>countif(D:D,"o")</f>
        <v>0</v>
      </c>
      <c r="J19" s="22">
        <f>countif(D:D,"x")</f>
        <v>7</v>
      </c>
    </row>
    <row r="20">
      <c r="A20" s="33"/>
      <c r="B20" s="33"/>
      <c r="C20" s="34"/>
      <c r="D20" s="35"/>
      <c r="E20" s="35"/>
      <c r="F20" s="35"/>
      <c r="G20" s="41"/>
      <c r="H20" s="25" t="s">
        <v>5</v>
      </c>
      <c r="I20" s="22">
        <f>countif(E:E,"o")</f>
        <v>0</v>
      </c>
      <c r="J20" s="22">
        <f>countif(E:E,"x")</f>
        <v>7</v>
      </c>
    </row>
    <row r="21">
      <c r="A21" s="33"/>
      <c r="B21" s="33"/>
      <c r="C21" s="34"/>
      <c r="D21" s="35"/>
      <c r="E21" s="35"/>
      <c r="F21" s="35"/>
      <c r="G21" s="41"/>
      <c r="H21" s="25" t="s">
        <v>6</v>
      </c>
      <c r="I21" s="22">
        <f>countif(F:F,"o")</f>
        <v>0</v>
      </c>
      <c r="J21" s="22">
        <f>countif(F:F,"x")</f>
        <v>7</v>
      </c>
    </row>
    <row r="22">
      <c r="A22" s="33"/>
      <c r="B22" s="33"/>
      <c r="C22" s="34"/>
      <c r="D22" s="35"/>
      <c r="E22" s="35"/>
      <c r="F22" s="35"/>
      <c r="G22" s="41"/>
      <c r="H22" s="26" t="s">
        <v>7</v>
      </c>
      <c r="I22" s="22">
        <f>countif(G:G,"o")</f>
        <v>0</v>
      </c>
      <c r="J22" s="22">
        <f>countif(G:G,"x")</f>
        <v>7</v>
      </c>
    </row>
    <row r="23">
      <c r="A23" s="33"/>
      <c r="B23" s="33"/>
      <c r="C23" s="34"/>
      <c r="D23" s="35"/>
      <c r="E23" s="35"/>
      <c r="F23" s="35"/>
      <c r="G23" s="35"/>
    </row>
    <row r="24">
      <c r="A24" s="33"/>
      <c r="B24" s="33"/>
      <c r="C24" s="34"/>
      <c r="D24" s="35"/>
      <c r="E24" s="35"/>
      <c r="F24" s="35"/>
      <c r="G24" s="35"/>
    </row>
    <row r="25">
      <c r="A25" s="33"/>
      <c r="B25" s="33"/>
      <c r="C25" s="34"/>
      <c r="D25" s="35"/>
      <c r="E25" s="35"/>
      <c r="F25" s="35"/>
      <c r="G25" s="35"/>
    </row>
    <row r="26">
      <c r="A26" s="33"/>
      <c r="B26" s="33"/>
      <c r="C26" s="34"/>
      <c r="D26" s="35"/>
      <c r="E26" s="35"/>
      <c r="F26" s="35"/>
      <c r="G26" s="35"/>
    </row>
    <row r="27">
      <c r="A27" s="33"/>
      <c r="B27" s="33"/>
      <c r="C27" s="34"/>
      <c r="D27" s="35"/>
      <c r="E27" s="35"/>
      <c r="F27" s="35"/>
      <c r="G27" s="35"/>
    </row>
    <row r="28">
      <c r="A28" s="33"/>
      <c r="B28" s="33"/>
      <c r="C28" s="34"/>
      <c r="D28" s="35"/>
      <c r="E28" s="35"/>
      <c r="F28" s="35"/>
      <c r="G28" s="35"/>
    </row>
    <row r="29">
      <c r="A29" s="33"/>
      <c r="B29" s="33"/>
      <c r="C29" s="34"/>
      <c r="D29" s="35"/>
      <c r="E29" s="35"/>
      <c r="F29" s="35"/>
      <c r="G29" s="35"/>
    </row>
    <row r="30">
      <c r="A30" s="33"/>
      <c r="B30" s="33"/>
      <c r="C30" s="34"/>
      <c r="D30" s="35"/>
      <c r="E30" s="35"/>
      <c r="F30" s="35"/>
      <c r="G30" s="35"/>
    </row>
    <row r="31">
      <c r="A31" s="33"/>
      <c r="B31" s="33"/>
      <c r="C31" s="34"/>
      <c r="D31" s="35"/>
      <c r="E31" s="35"/>
      <c r="F31" s="35"/>
      <c r="G31" s="35"/>
    </row>
  </sheetData>
  <mergeCells count="3">
    <mergeCell ref="A1:G1"/>
    <mergeCell ref="H16:O16"/>
    <mergeCell ref="H17:O17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477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3" t="s">
        <v>478</v>
      </c>
      <c r="B3" s="43" t="s">
        <v>479</v>
      </c>
      <c r="C3" s="22" t="s">
        <v>79</v>
      </c>
      <c r="D3" s="44" t="s">
        <v>11</v>
      </c>
      <c r="E3" s="44" t="s">
        <v>11</v>
      </c>
      <c r="F3" s="44" t="s">
        <v>11</v>
      </c>
      <c r="G3" s="44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 t="s">
        <v>478</v>
      </c>
      <c r="B4" s="43" t="s">
        <v>480</v>
      </c>
      <c r="C4" s="22" t="s">
        <v>168</v>
      </c>
      <c r="D4" s="44" t="s">
        <v>11</v>
      </c>
      <c r="E4" s="44" t="s">
        <v>11</v>
      </c>
      <c r="F4" s="44" t="s">
        <v>11</v>
      </c>
      <c r="G4" s="44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43" t="s">
        <v>478</v>
      </c>
      <c r="B5" s="43" t="s">
        <v>481</v>
      </c>
      <c r="C5" s="22" t="s">
        <v>110</v>
      </c>
      <c r="D5" s="44" t="s">
        <v>11</v>
      </c>
      <c r="E5" s="44" t="s">
        <v>11</v>
      </c>
      <c r="F5" s="44" t="s">
        <v>11</v>
      </c>
      <c r="G5" s="44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43" t="s">
        <v>478</v>
      </c>
      <c r="B6" s="43" t="s">
        <v>482</v>
      </c>
      <c r="C6" s="22" t="s">
        <v>13</v>
      </c>
      <c r="D6" s="44" t="s">
        <v>11</v>
      </c>
      <c r="E6" s="44" t="s">
        <v>11</v>
      </c>
      <c r="F6" s="44" t="s">
        <v>11</v>
      </c>
      <c r="G6" s="44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1</v>
      </c>
      <c r="N6" s="15" t="s">
        <v>25</v>
      </c>
      <c r="O6" s="15">
        <f>countif(C:C,"a4")</f>
        <v>0</v>
      </c>
      <c r="P6" s="15">
        <f t="shared" ref="P6:P16" si="1">sum(I6,K6,M6,O6)</f>
        <v>1</v>
      </c>
    </row>
    <row r="7">
      <c r="A7" s="43" t="s">
        <v>478</v>
      </c>
      <c r="B7" s="43" t="s">
        <v>483</v>
      </c>
      <c r="C7" s="22" t="s">
        <v>108</v>
      </c>
      <c r="D7" s="44" t="s">
        <v>11</v>
      </c>
      <c r="E7" s="44" t="s">
        <v>11</v>
      </c>
      <c r="F7" s="44" t="s">
        <v>11</v>
      </c>
      <c r="G7" s="44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1</v>
      </c>
      <c r="L7" s="15" t="s">
        <v>29</v>
      </c>
      <c r="M7" s="15">
        <f>countif(C:C,"b3")</f>
        <v>1</v>
      </c>
      <c r="N7" s="15" t="s">
        <v>30</v>
      </c>
      <c r="O7" s="15">
        <f>countif(C:C,"b4")</f>
        <v>0</v>
      </c>
      <c r="P7" s="15">
        <f t="shared" si="1"/>
        <v>3</v>
      </c>
    </row>
    <row r="8">
      <c r="A8" s="43" t="s">
        <v>478</v>
      </c>
      <c r="B8" s="43" t="s">
        <v>484</v>
      </c>
      <c r="C8" s="22" t="s">
        <v>91</v>
      </c>
      <c r="D8" s="44" t="s">
        <v>11</v>
      </c>
      <c r="E8" s="44" t="s">
        <v>11</v>
      </c>
      <c r="F8" s="44" t="s">
        <v>11</v>
      </c>
      <c r="G8" s="44" t="s">
        <v>11</v>
      </c>
      <c r="H8" s="15" t="s">
        <v>32</v>
      </c>
      <c r="I8" s="15">
        <f>countif(C:C,"c1")</f>
        <v>0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0</v>
      </c>
    </row>
    <row r="9">
      <c r="A9" s="43" t="s">
        <v>478</v>
      </c>
      <c r="B9" s="43" t="s">
        <v>485</v>
      </c>
      <c r="C9" s="22" t="s">
        <v>83</v>
      </c>
      <c r="D9" s="12" t="s">
        <v>11</v>
      </c>
      <c r="E9" s="12" t="s">
        <v>11</v>
      </c>
      <c r="F9" s="12" t="s">
        <v>11</v>
      </c>
      <c r="G9" s="12" t="s">
        <v>11</v>
      </c>
      <c r="H9" s="15" t="s">
        <v>37</v>
      </c>
      <c r="I9" s="16">
        <f>countif(C:C,"d1")</f>
        <v>0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0</v>
      </c>
    </row>
    <row r="10">
      <c r="A10" s="38"/>
      <c r="B10" s="38"/>
      <c r="C10" s="39"/>
      <c r="D10" s="40"/>
      <c r="E10" s="40"/>
      <c r="F10" s="40"/>
      <c r="G10" s="42"/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33"/>
      <c r="B11" s="33"/>
      <c r="C11" s="34"/>
      <c r="D11" s="35"/>
      <c r="E11" s="35"/>
      <c r="F11" s="35"/>
      <c r="G11" s="41"/>
      <c r="H11" s="15" t="s">
        <v>49</v>
      </c>
      <c r="I11" s="16">
        <f>countif(C:C,"f1")</f>
        <v>0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0</v>
      </c>
    </row>
    <row r="12">
      <c r="A12" s="33"/>
      <c r="B12" s="33"/>
      <c r="C12" s="34"/>
      <c r="D12" s="35"/>
      <c r="E12" s="35"/>
      <c r="F12" s="35"/>
      <c r="G12" s="41"/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1</v>
      </c>
      <c r="N12" s="15" t="s">
        <v>57</v>
      </c>
      <c r="O12" s="15">
        <f>countif(C:C,"g4")</f>
        <v>0</v>
      </c>
      <c r="P12" s="15">
        <f t="shared" si="1"/>
        <v>1</v>
      </c>
    </row>
    <row r="13">
      <c r="A13" s="33"/>
      <c r="B13" s="33"/>
      <c r="C13" s="34"/>
      <c r="D13" s="35"/>
      <c r="E13" s="35"/>
      <c r="F13" s="35"/>
      <c r="G13" s="41"/>
      <c r="H13" s="15" t="s">
        <v>59</v>
      </c>
      <c r="I13" s="15">
        <f>countif(C:C,"h1")</f>
        <v>0</v>
      </c>
      <c r="J13" s="15" t="s">
        <v>60</v>
      </c>
      <c r="K13" s="15">
        <f>countif(C:C,"h2")</f>
        <v>1</v>
      </c>
      <c r="L13" s="15" t="s">
        <v>61</v>
      </c>
      <c r="M13" s="15">
        <f>countif(C:C,"h3")</f>
        <v>1</v>
      </c>
      <c r="N13" s="15" t="s">
        <v>62</v>
      </c>
      <c r="O13" s="15">
        <f>countif(C:C,"h4")</f>
        <v>0</v>
      </c>
      <c r="P13" s="15">
        <f t="shared" si="1"/>
        <v>2</v>
      </c>
    </row>
    <row r="14">
      <c r="A14" s="33"/>
      <c r="B14" s="33"/>
      <c r="C14" s="34"/>
      <c r="D14" s="35"/>
      <c r="E14" s="35"/>
      <c r="F14" s="35"/>
      <c r="G14" s="41"/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33"/>
      <c r="B15" s="33"/>
      <c r="C15" s="34"/>
      <c r="D15" s="35"/>
      <c r="E15" s="35"/>
      <c r="F15" s="35"/>
      <c r="G15" s="41"/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33"/>
      <c r="B16" s="33"/>
      <c r="C16" s="34"/>
      <c r="D16" s="35"/>
      <c r="E16" s="35"/>
      <c r="F16" s="35"/>
      <c r="G16" s="41"/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33"/>
      <c r="B17" s="33"/>
      <c r="C17" s="34"/>
      <c r="D17" s="35"/>
      <c r="E17" s="35"/>
      <c r="F17" s="35"/>
      <c r="G17" s="41"/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7</v>
      </c>
    </row>
    <row r="18">
      <c r="A18" s="33"/>
      <c r="B18" s="33"/>
      <c r="C18" s="34"/>
      <c r="D18" s="35"/>
      <c r="E18" s="35"/>
      <c r="F18" s="35"/>
      <c r="G18" s="41"/>
      <c r="H18" s="21"/>
      <c r="I18" s="22" t="s">
        <v>80</v>
      </c>
      <c r="J18" s="23" t="s">
        <v>81</v>
      </c>
    </row>
    <row r="19">
      <c r="A19" s="33"/>
      <c r="B19" s="33"/>
      <c r="C19" s="34"/>
      <c r="D19" s="35"/>
      <c r="E19" s="35"/>
      <c r="F19" s="35"/>
      <c r="G19" s="41"/>
      <c r="H19" s="25" t="s">
        <v>4</v>
      </c>
      <c r="I19" s="22">
        <f>countif(D:D,"o")</f>
        <v>0</v>
      </c>
      <c r="J19" s="22">
        <f>countif(D:D,"x")</f>
        <v>7</v>
      </c>
    </row>
    <row r="20">
      <c r="A20" s="33"/>
      <c r="B20" s="33"/>
      <c r="C20" s="34"/>
      <c r="D20" s="35"/>
      <c r="E20" s="35"/>
      <c r="F20" s="35"/>
      <c r="G20" s="41"/>
      <c r="H20" s="25" t="s">
        <v>5</v>
      </c>
      <c r="I20" s="22">
        <f>countif(E:E,"o")</f>
        <v>0</v>
      </c>
      <c r="J20" s="22">
        <f>countif(E:E,"x")</f>
        <v>7</v>
      </c>
    </row>
    <row r="21">
      <c r="A21" s="33"/>
      <c r="B21" s="33"/>
      <c r="C21" s="34"/>
      <c r="D21" s="35"/>
      <c r="E21" s="35"/>
      <c r="F21" s="35"/>
      <c r="G21" s="41"/>
      <c r="H21" s="25" t="s">
        <v>6</v>
      </c>
      <c r="I21" s="22">
        <f>countif(F:F,"o")</f>
        <v>0</v>
      </c>
      <c r="J21" s="22">
        <f>countif(F:F,"x")</f>
        <v>7</v>
      </c>
    </row>
    <row r="22">
      <c r="A22" s="33"/>
      <c r="B22" s="33"/>
      <c r="C22" s="34"/>
      <c r="D22" s="35"/>
      <c r="E22" s="35"/>
      <c r="F22" s="35"/>
      <c r="G22" s="41"/>
      <c r="H22" s="26" t="s">
        <v>7</v>
      </c>
      <c r="I22" s="22">
        <f>countif(G:G,"o")</f>
        <v>0</v>
      </c>
      <c r="J22" s="22">
        <f>countif(G:G,"x")</f>
        <v>7</v>
      </c>
    </row>
    <row r="23">
      <c r="A23" s="33"/>
      <c r="B23" s="33"/>
      <c r="C23" s="34"/>
      <c r="D23" s="35"/>
      <c r="E23" s="35"/>
      <c r="F23" s="35"/>
      <c r="G23" s="35"/>
    </row>
    <row r="24">
      <c r="A24" s="33"/>
      <c r="B24" s="33"/>
      <c r="C24" s="34"/>
      <c r="D24" s="35"/>
      <c r="E24" s="35"/>
      <c r="F24" s="35"/>
      <c r="G24" s="35"/>
    </row>
    <row r="25">
      <c r="A25" s="33"/>
      <c r="B25" s="33"/>
      <c r="C25" s="34"/>
      <c r="D25" s="35"/>
      <c r="E25" s="35"/>
      <c r="F25" s="35"/>
      <c r="G25" s="35"/>
    </row>
    <row r="26">
      <c r="A26" s="33"/>
      <c r="B26" s="33"/>
      <c r="C26" s="34"/>
      <c r="D26" s="35"/>
      <c r="E26" s="35"/>
      <c r="F26" s="35"/>
      <c r="G26" s="35"/>
    </row>
    <row r="27">
      <c r="A27" s="33"/>
      <c r="B27" s="33"/>
      <c r="C27" s="34"/>
      <c r="D27" s="35"/>
      <c r="E27" s="35"/>
      <c r="F27" s="35"/>
      <c r="G27" s="35"/>
    </row>
    <row r="28">
      <c r="A28" s="33"/>
      <c r="B28" s="33"/>
      <c r="C28" s="34"/>
      <c r="D28" s="35"/>
      <c r="E28" s="35"/>
      <c r="F28" s="35"/>
      <c r="G28" s="35"/>
    </row>
    <row r="29">
      <c r="A29" s="33"/>
      <c r="B29" s="33"/>
      <c r="C29" s="34"/>
      <c r="D29" s="35"/>
      <c r="E29" s="35"/>
      <c r="F29" s="35"/>
      <c r="G29" s="35"/>
    </row>
    <row r="30">
      <c r="A30" s="33"/>
      <c r="B30" s="33"/>
      <c r="C30" s="34"/>
      <c r="D30" s="35"/>
      <c r="E30" s="35"/>
      <c r="F30" s="35"/>
      <c r="G30" s="35"/>
    </row>
    <row r="31">
      <c r="A31" s="33"/>
      <c r="B31" s="33"/>
      <c r="C31" s="34"/>
      <c r="D31" s="35"/>
      <c r="E31" s="35"/>
      <c r="F31" s="35"/>
      <c r="G31" s="35"/>
    </row>
  </sheetData>
  <mergeCells count="3">
    <mergeCell ref="A1:G1"/>
    <mergeCell ref="H16:O16"/>
    <mergeCell ref="H17:O17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486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3" t="s">
        <v>487</v>
      </c>
      <c r="B3" s="43" t="s">
        <v>488</v>
      </c>
      <c r="C3" s="22" t="s">
        <v>79</v>
      </c>
      <c r="D3" s="44" t="s">
        <v>11</v>
      </c>
      <c r="E3" s="44" t="s">
        <v>11</v>
      </c>
      <c r="F3" s="44" t="s">
        <v>11</v>
      </c>
      <c r="G3" s="44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 t="s">
        <v>487</v>
      </c>
      <c r="B4" s="43" t="s">
        <v>489</v>
      </c>
      <c r="C4" s="22" t="s">
        <v>13</v>
      </c>
      <c r="D4" s="44" t="s">
        <v>11</v>
      </c>
      <c r="E4" s="44" t="s">
        <v>11</v>
      </c>
      <c r="F4" s="44" t="s">
        <v>11</v>
      </c>
      <c r="G4" s="44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43" t="s">
        <v>487</v>
      </c>
      <c r="B5" s="43" t="s">
        <v>490</v>
      </c>
      <c r="C5" s="22" t="s">
        <v>79</v>
      </c>
      <c r="D5" s="44" t="s">
        <v>11</v>
      </c>
      <c r="E5" s="44" t="s">
        <v>11</v>
      </c>
      <c r="F5" s="44" t="s">
        <v>11</v>
      </c>
      <c r="G5" s="44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43" t="s">
        <v>487</v>
      </c>
      <c r="B6" s="43" t="s">
        <v>491</v>
      </c>
      <c r="C6" s="22" t="s">
        <v>126</v>
      </c>
      <c r="D6" s="44" t="s">
        <v>11</v>
      </c>
      <c r="E6" s="44" t="s">
        <v>11</v>
      </c>
      <c r="F6" s="44" t="s">
        <v>11</v>
      </c>
      <c r="G6" s="44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1</v>
      </c>
      <c r="N6" s="15" t="s">
        <v>25</v>
      </c>
      <c r="O6" s="15">
        <f>countif(C:C,"a4")</f>
        <v>0</v>
      </c>
      <c r="P6" s="15">
        <f t="shared" ref="P6:P16" si="1">sum(I6,K6,M6,O6)</f>
        <v>1</v>
      </c>
    </row>
    <row r="7">
      <c r="A7" s="43" t="s">
        <v>487</v>
      </c>
      <c r="B7" s="43" t="s">
        <v>492</v>
      </c>
      <c r="C7" s="22" t="s">
        <v>129</v>
      </c>
      <c r="D7" s="44" t="s">
        <v>11</v>
      </c>
      <c r="E7" s="44" t="s">
        <v>11</v>
      </c>
      <c r="F7" s="44" t="s">
        <v>11</v>
      </c>
      <c r="G7" s="44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1</v>
      </c>
      <c r="L7" s="15" t="s">
        <v>29</v>
      </c>
      <c r="M7" s="15">
        <f>countif(C:C,"b3")</f>
        <v>0</v>
      </c>
      <c r="N7" s="15" t="s">
        <v>30</v>
      </c>
      <c r="O7" s="15">
        <f>countif(C:C,"b4")</f>
        <v>0</v>
      </c>
      <c r="P7" s="15">
        <f t="shared" si="1"/>
        <v>2</v>
      </c>
    </row>
    <row r="8">
      <c r="A8" s="43" t="s">
        <v>487</v>
      </c>
      <c r="B8" s="43" t="s">
        <v>493</v>
      </c>
      <c r="C8" s="22" t="s">
        <v>43</v>
      </c>
      <c r="D8" s="44" t="s">
        <v>11</v>
      </c>
      <c r="E8" s="44" t="s">
        <v>11</v>
      </c>
      <c r="F8" s="44" t="s">
        <v>11</v>
      </c>
      <c r="G8" s="44" t="s">
        <v>11</v>
      </c>
      <c r="H8" s="15" t="s">
        <v>32</v>
      </c>
      <c r="I8" s="15">
        <f>countif(C:C,"c1")</f>
        <v>1</v>
      </c>
      <c r="J8" s="15" t="s">
        <v>33</v>
      </c>
      <c r="K8" s="15">
        <f>countif(C:C,"c2")</f>
        <v>1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2</v>
      </c>
    </row>
    <row r="9">
      <c r="A9" s="43" t="s">
        <v>487</v>
      </c>
      <c r="B9" s="43" t="s">
        <v>494</v>
      </c>
      <c r="C9" s="22" t="s">
        <v>43</v>
      </c>
      <c r="D9" s="44" t="s">
        <v>11</v>
      </c>
      <c r="E9" s="44" t="s">
        <v>11</v>
      </c>
      <c r="F9" s="44" t="s">
        <v>11</v>
      </c>
      <c r="G9" s="44" t="s">
        <v>11</v>
      </c>
      <c r="H9" s="15" t="s">
        <v>37</v>
      </c>
      <c r="I9" s="16">
        <f>countif(C:C,"d1")</f>
        <v>0</v>
      </c>
      <c r="J9" s="15" t="s">
        <v>38</v>
      </c>
      <c r="K9" s="15">
        <f>countif(C:C,"d2")</f>
        <v>2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2</v>
      </c>
    </row>
    <row r="10">
      <c r="A10" s="43" t="s">
        <v>487</v>
      </c>
      <c r="B10" s="43" t="s">
        <v>495</v>
      </c>
      <c r="C10" s="22" t="s">
        <v>168</v>
      </c>
      <c r="D10" s="44" t="s">
        <v>11</v>
      </c>
      <c r="E10" s="44" t="s">
        <v>11</v>
      </c>
      <c r="F10" s="44" t="s">
        <v>11</v>
      </c>
      <c r="G10" s="44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43" t="s">
        <v>487</v>
      </c>
      <c r="B11" s="43" t="s">
        <v>496</v>
      </c>
      <c r="C11" s="22" t="s">
        <v>110</v>
      </c>
      <c r="D11" s="44" t="s">
        <v>11</v>
      </c>
      <c r="E11" s="44" t="s">
        <v>11</v>
      </c>
      <c r="F11" s="44" t="s">
        <v>11</v>
      </c>
      <c r="G11" s="44" t="s">
        <v>11</v>
      </c>
      <c r="H11" s="15" t="s">
        <v>49</v>
      </c>
      <c r="I11" s="16">
        <f>countif(C:C,"f1")</f>
        <v>3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3</v>
      </c>
    </row>
    <row r="12">
      <c r="A12" s="43" t="s">
        <v>487</v>
      </c>
      <c r="B12" s="43" t="s">
        <v>497</v>
      </c>
      <c r="C12" s="22" t="s">
        <v>186</v>
      </c>
      <c r="D12" s="44" t="s">
        <v>11</v>
      </c>
      <c r="E12" s="44" t="s">
        <v>11</v>
      </c>
      <c r="F12" s="44" t="s">
        <v>11</v>
      </c>
      <c r="G12" s="44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0</v>
      </c>
      <c r="N12" s="15" t="s">
        <v>57</v>
      </c>
      <c r="O12" s="15">
        <f>countif(C:C,"g4")</f>
        <v>0</v>
      </c>
      <c r="P12" s="15">
        <f t="shared" si="1"/>
        <v>0</v>
      </c>
    </row>
    <row r="13">
      <c r="A13" s="43" t="s">
        <v>487</v>
      </c>
      <c r="B13" s="43" t="s">
        <v>498</v>
      </c>
      <c r="C13" s="22" t="s">
        <v>91</v>
      </c>
      <c r="D13" s="44" t="s">
        <v>11</v>
      </c>
      <c r="E13" s="44" t="s">
        <v>11</v>
      </c>
      <c r="F13" s="44" t="s">
        <v>11</v>
      </c>
      <c r="G13" s="44" t="s">
        <v>11</v>
      </c>
      <c r="H13" s="15" t="s">
        <v>59</v>
      </c>
      <c r="I13" s="15">
        <f>countif(C:C,"h1")</f>
        <v>0</v>
      </c>
      <c r="J13" s="15" t="s">
        <v>60</v>
      </c>
      <c r="K13" s="15">
        <f>countif(C:C,"h2")</f>
        <v>1</v>
      </c>
      <c r="L13" s="15" t="s">
        <v>61</v>
      </c>
      <c r="M13" s="15">
        <f>countif(C:C,"h3")</f>
        <v>2</v>
      </c>
      <c r="N13" s="15" t="s">
        <v>62</v>
      </c>
      <c r="O13" s="15">
        <f>countif(C:C,"h4")</f>
        <v>0</v>
      </c>
      <c r="P13" s="15">
        <f t="shared" si="1"/>
        <v>3</v>
      </c>
    </row>
    <row r="14">
      <c r="A14" s="43" t="s">
        <v>487</v>
      </c>
      <c r="B14" s="43" t="s">
        <v>499</v>
      </c>
      <c r="C14" s="22" t="s">
        <v>43</v>
      </c>
      <c r="D14" s="44" t="s">
        <v>11</v>
      </c>
      <c r="E14" s="44" t="s">
        <v>11</v>
      </c>
      <c r="F14" s="44" t="s">
        <v>11</v>
      </c>
      <c r="G14" s="44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43" t="s">
        <v>487</v>
      </c>
      <c r="B15" s="43" t="s">
        <v>500</v>
      </c>
      <c r="C15" s="22" t="s">
        <v>186</v>
      </c>
      <c r="D15" s="44" t="s">
        <v>11</v>
      </c>
      <c r="E15" s="44" t="s">
        <v>11</v>
      </c>
      <c r="F15" s="44" t="s">
        <v>11</v>
      </c>
      <c r="G15" s="44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33"/>
      <c r="B16" s="33"/>
      <c r="C16" s="34"/>
      <c r="D16" s="35"/>
      <c r="E16" s="35"/>
      <c r="F16" s="35"/>
      <c r="G16" s="41"/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33"/>
      <c r="B17" s="33"/>
      <c r="C17" s="34"/>
      <c r="D17" s="35"/>
      <c r="E17" s="35"/>
      <c r="F17" s="35"/>
      <c r="G17" s="41"/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13</v>
      </c>
    </row>
    <row r="18">
      <c r="A18" s="33"/>
      <c r="B18" s="33"/>
      <c r="C18" s="34"/>
      <c r="D18" s="35"/>
      <c r="E18" s="35"/>
      <c r="F18" s="35"/>
      <c r="G18" s="41"/>
      <c r="H18" s="21"/>
      <c r="I18" s="22" t="s">
        <v>80</v>
      </c>
      <c r="J18" s="23" t="s">
        <v>81</v>
      </c>
    </row>
    <row r="19">
      <c r="A19" s="33"/>
      <c r="B19" s="33"/>
      <c r="C19" s="34"/>
      <c r="D19" s="35"/>
      <c r="E19" s="35"/>
      <c r="F19" s="35"/>
      <c r="G19" s="41"/>
      <c r="H19" s="25" t="s">
        <v>4</v>
      </c>
      <c r="I19" s="22">
        <f>countif(D:D,"o")</f>
        <v>0</v>
      </c>
      <c r="J19" s="22">
        <f>countif(D:D,"x")</f>
        <v>13</v>
      </c>
    </row>
    <row r="20">
      <c r="A20" s="33"/>
      <c r="B20" s="33"/>
      <c r="C20" s="34"/>
      <c r="D20" s="35"/>
      <c r="E20" s="35"/>
      <c r="F20" s="35"/>
      <c r="G20" s="41"/>
      <c r="H20" s="25" t="s">
        <v>5</v>
      </c>
      <c r="I20" s="22">
        <f>countif(E:E,"o")</f>
        <v>0</v>
      </c>
      <c r="J20" s="22">
        <f>countif(E:E,"x")</f>
        <v>13</v>
      </c>
    </row>
    <row r="21">
      <c r="A21" s="33"/>
      <c r="B21" s="33"/>
      <c r="C21" s="34"/>
      <c r="D21" s="35"/>
      <c r="E21" s="35"/>
      <c r="F21" s="35"/>
      <c r="G21" s="41"/>
      <c r="H21" s="25" t="s">
        <v>6</v>
      </c>
      <c r="I21" s="22">
        <f>countif(F:F,"o")</f>
        <v>0</v>
      </c>
      <c r="J21" s="22">
        <f>countif(F:F,"x")</f>
        <v>13</v>
      </c>
    </row>
    <row r="22">
      <c r="A22" s="33"/>
      <c r="B22" s="33"/>
      <c r="C22" s="34"/>
      <c r="D22" s="35"/>
      <c r="E22" s="35"/>
      <c r="F22" s="35"/>
      <c r="G22" s="41"/>
      <c r="H22" s="26" t="s">
        <v>7</v>
      </c>
      <c r="I22" s="22">
        <f>countif(G:G,"o")</f>
        <v>0</v>
      </c>
      <c r="J22" s="22">
        <f>countif(G:G,"x")</f>
        <v>13</v>
      </c>
    </row>
    <row r="23">
      <c r="A23" s="33"/>
      <c r="B23" s="33"/>
      <c r="C23" s="34"/>
      <c r="D23" s="35"/>
      <c r="E23" s="35"/>
      <c r="F23" s="35"/>
      <c r="G23" s="35"/>
    </row>
    <row r="24">
      <c r="A24" s="33"/>
      <c r="B24" s="33"/>
      <c r="C24" s="34"/>
      <c r="D24" s="35"/>
      <c r="E24" s="35"/>
      <c r="F24" s="35"/>
      <c r="G24" s="35"/>
    </row>
    <row r="25">
      <c r="A25" s="33"/>
      <c r="B25" s="33"/>
      <c r="C25" s="34"/>
      <c r="D25" s="35"/>
      <c r="E25" s="35"/>
      <c r="F25" s="35"/>
      <c r="G25" s="35"/>
    </row>
    <row r="26">
      <c r="A26" s="33"/>
      <c r="B26" s="33"/>
      <c r="C26" s="34"/>
      <c r="D26" s="35"/>
      <c r="E26" s="35"/>
      <c r="F26" s="35"/>
      <c r="G26" s="35"/>
    </row>
    <row r="27">
      <c r="A27" s="33"/>
      <c r="B27" s="33"/>
      <c r="C27" s="34"/>
      <c r="D27" s="35"/>
      <c r="E27" s="35"/>
      <c r="F27" s="35"/>
      <c r="G27" s="35"/>
    </row>
    <row r="28">
      <c r="A28" s="33"/>
      <c r="B28" s="33"/>
      <c r="C28" s="34"/>
      <c r="D28" s="35"/>
      <c r="E28" s="35"/>
      <c r="F28" s="35"/>
      <c r="G28" s="35"/>
    </row>
    <row r="29">
      <c r="A29" s="33"/>
      <c r="B29" s="33"/>
      <c r="C29" s="34"/>
      <c r="D29" s="35"/>
      <c r="E29" s="35"/>
      <c r="F29" s="35"/>
      <c r="G29" s="35"/>
    </row>
    <row r="30">
      <c r="A30" s="33"/>
      <c r="B30" s="33"/>
      <c r="C30" s="34"/>
      <c r="D30" s="35"/>
      <c r="E30" s="35"/>
      <c r="F30" s="35"/>
      <c r="G30" s="35"/>
    </row>
    <row r="31">
      <c r="A31" s="33"/>
      <c r="B31" s="33"/>
      <c r="C31" s="34"/>
      <c r="D31" s="35"/>
      <c r="E31" s="35"/>
      <c r="F31" s="35"/>
      <c r="G31" s="35"/>
    </row>
  </sheetData>
  <mergeCells count="3">
    <mergeCell ref="A1:G1"/>
    <mergeCell ref="H16:O16"/>
    <mergeCell ref="H17:O17"/>
  </mergeCell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501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3" t="s">
        <v>502</v>
      </c>
      <c r="B3" s="43" t="s">
        <v>503</v>
      </c>
      <c r="C3" s="44" t="s">
        <v>110</v>
      </c>
      <c r="D3" s="44" t="s">
        <v>11</v>
      </c>
      <c r="E3" s="44" t="s">
        <v>11</v>
      </c>
      <c r="F3" s="44" t="s">
        <v>11</v>
      </c>
      <c r="G3" s="44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 t="s">
        <v>502</v>
      </c>
      <c r="B4" s="43" t="s">
        <v>504</v>
      </c>
      <c r="C4" s="44" t="s">
        <v>105</v>
      </c>
      <c r="D4" s="44" t="s">
        <v>11</v>
      </c>
      <c r="E4" s="44" t="s">
        <v>11</v>
      </c>
      <c r="F4" s="44" t="s">
        <v>11</v>
      </c>
      <c r="G4" s="44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43" t="s">
        <v>502</v>
      </c>
      <c r="B5" s="43" t="s">
        <v>505</v>
      </c>
      <c r="C5" s="44" t="s">
        <v>43</v>
      </c>
      <c r="D5" s="44" t="s">
        <v>11</v>
      </c>
      <c r="E5" s="44" t="s">
        <v>11</v>
      </c>
      <c r="F5" s="44" t="s">
        <v>11</v>
      </c>
      <c r="G5" s="44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43" t="s">
        <v>502</v>
      </c>
      <c r="B6" s="43" t="s">
        <v>506</v>
      </c>
      <c r="C6" s="44" t="s">
        <v>88</v>
      </c>
      <c r="D6" s="45" t="s">
        <v>429</v>
      </c>
      <c r="E6" s="44" t="s">
        <v>11</v>
      </c>
      <c r="F6" s="44" t="s">
        <v>11</v>
      </c>
      <c r="G6" s="44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0</v>
      </c>
      <c r="N6" s="15" t="s">
        <v>25</v>
      </c>
      <c r="O6" s="15">
        <f>countif(C:C,"a4")</f>
        <v>0</v>
      </c>
      <c r="P6" s="15">
        <f t="shared" ref="P6:P16" si="1">sum(I6,K6,M6,O6)</f>
        <v>0</v>
      </c>
    </row>
    <row r="7">
      <c r="A7" s="46" t="s">
        <v>502</v>
      </c>
      <c r="B7" s="46" t="s">
        <v>507</v>
      </c>
      <c r="C7" s="47" t="s">
        <v>83</v>
      </c>
      <c r="D7" s="47" t="s">
        <v>11</v>
      </c>
      <c r="E7" s="47" t="s">
        <v>11</v>
      </c>
      <c r="F7" s="47" t="s">
        <v>11</v>
      </c>
      <c r="G7" s="47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0</v>
      </c>
      <c r="L7" s="15" t="s">
        <v>29</v>
      </c>
      <c r="M7" s="15">
        <f>countif(C:C,"b3")</f>
        <v>0</v>
      </c>
      <c r="N7" s="15" t="s">
        <v>30</v>
      </c>
      <c r="O7" s="15">
        <f>countif(C:C,"b4")</f>
        <v>0</v>
      </c>
      <c r="P7" s="15">
        <f t="shared" si="1"/>
        <v>1</v>
      </c>
    </row>
    <row r="8">
      <c r="A8" s="38"/>
      <c r="B8" s="38"/>
      <c r="C8" s="48"/>
      <c r="D8" s="40"/>
      <c r="E8" s="40"/>
      <c r="F8" s="40"/>
      <c r="G8" s="42"/>
      <c r="H8" s="15" t="s">
        <v>32</v>
      </c>
      <c r="I8" s="15">
        <f>countif(C:C,"c1")</f>
        <v>0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1</v>
      </c>
      <c r="N8" s="15" t="s">
        <v>35</v>
      </c>
      <c r="O8" s="15">
        <f>countif(C:C,"c4")</f>
        <v>0</v>
      </c>
      <c r="P8" s="15">
        <f t="shared" si="1"/>
        <v>1</v>
      </c>
    </row>
    <row r="9">
      <c r="A9" s="33"/>
      <c r="B9" s="33"/>
      <c r="C9" s="49"/>
      <c r="D9" s="35"/>
      <c r="E9" s="35"/>
      <c r="F9" s="35"/>
      <c r="G9" s="41"/>
      <c r="H9" s="15" t="s">
        <v>37</v>
      </c>
      <c r="I9" s="16">
        <f>countif(C:C,"d1")</f>
        <v>0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0</v>
      </c>
    </row>
    <row r="10">
      <c r="A10" s="33"/>
      <c r="B10" s="33"/>
      <c r="C10" s="49"/>
      <c r="D10" s="35"/>
      <c r="E10" s="35"/>
      <c r="F10" s="35"/>
      <c r="G10" s="41"/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33"/>
      <c r="B11" s="33"/>
      <c r="C11" s="49"/>
      <c r="D11" s="35"/>
      <c r="E11" s="35"/>
      <c r="F11" s="35"/>
      <c r="G11" s="41"/>
      <c r="H11" s="15" t="s">
        <v>49</v>
      </c>
      <c r="I11" s="16">
        <f>countif(C:C,"f1")</f>
        <v>1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1</v>
      </c>
    </row>
    <row r="12">
      <c r="A12" s="33"/>
      <c r="B12" s="33"/>
      <c r="C12" s="49"/>
      <c r="D12" s="35"/>
      <c r="E12" s="35"/>
      <c r="F12" s="35"/>
      <c r="G12" s="41"/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1</v>
      </c>
      <c r="N12" s="15" t="s">
        <v>57</v>
      </c>
      <c r="O12" s="15">
        <f>countif(C:C,"g4")</f>
        <v>0</v>
      </c>
      <c r="P12" s="15">
        <f t="shared" si="1"/>
        <v>1</v>
      </c>
    </row>
    <row r="13">
      <c r="A13" s="33"/>
      <c r="B13" s="33"/>
      <c r="C13" s="49"/>
      <c r="D13" s="35"/>
      <c r="E13" s="35"/>
      <c r="F13" s="35"/>
      <c r="G13" s="41"/>
      <c r="H13" s="15" t="s">
        <v>59</v>
      </c>
      <c r="I13" s="15">
        <f>countif(C:C,"h1")</f>
        <v>0</v>
      </c>
      <c r="J13" s="15" t="s">
        <v>60</v>
      </c>
      <c r="K13" s="15">
        <f>countif(C:C,"h2")</f>
        <v>0</v>
      </c>
      <c r="L13" s="15" t="s">
        <v>61</v>
      </c>
      <c r="M13" s="15">
        <f>countif(C:C,"h3")</f>
        <v>0</v>
      </c>
      <c r="N13" s="15" t="s">
        <v>62</v>
      </c>
      <c r="O13" s="15">
        <f>countif(C:C,"h4")</f>
        <v>0</v>
      </c>
      <c r="P13" s="15">
        <f t="shared" si="1"/>
        <v>0</v>
      </c>
    </row>
    <row r="14">
      <c r="A14" s="33"/>
      <c r="B14" s="33"/>
      <c r="C14" s="49"/>
      <c r="D14" s="35"/>
      <c r="E14" s="35"/>
      <c r="F14" s="35"/>
      <c r="G14" s="41"/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33"/>
      <c r="B15" s="33"/>
      <c r="C15" s="49"/>
      <c r="D15" s="35"/>
      <c r="E15" s="35"/>
      <c r="F15" s="35"/>
      <c r="G15" s="41"/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1</v>
      </c>
      <c r="N15" s="15" t="s">
        <v>72</v>
      </c>
      <c r="O15" s="15">
        <f>countif(C:C,"j4")</f>
        <v>0</v>
      </c>
      <c r="P15" s="15">
        <f t="shared" si="1"/>
        <v>1</v>
      </c>
    </row>
    <row r="16">
      <c r="A16" s="33"/>
      <c r="B16" s="33"/>
      <c r="C16" s="34"/>
      <c r="D16" s="35"/>
      <c r="E16" s="35"/>
      <c r="F16" s="35"/>
      <c r="G16" s="41"/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33"/>
      <c r="B17" s="33"/>
      <c r="C17" s="34"/>
      <c r="D17" s="35"/>
      <c r="E17" s="35"/>
      <c r="F17" s="35"/>
      <c r="G17" s="41"/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5</v>
      </c>
    </row>
    <row r="18">
      <c r="A18" s="33"/>
      <c r="B18" s="33"/>
      <c r="C18" s="34"/>
      <c r="D18" s="35"/>
      <c r="E18" s="35"/>
      <c r="F18" s="35"/>
      <c r="G18" s="41"/>
      <c r="H18" s="21"/>
      <c r="I18" s="22" t="s">
        <v>80</v>
      </c>
      <c r="J18" s="23" t="s">
        <v>81</v>
      </c>
    </row>
    <row r="19">
      <c r="A19" s="33"/>
      <c r="B19" s="33"/>
      <c r="C19" s="34"/>
      <c r="D19" s="35"/>
      <c r="E19" s="35"/>
      <c r="F19" s="35"/>
      <c r="G19" s="41"/>
      <c r="H19" s="25" t="s">
        <v>4</v>
      </c>
      <c r="I19" s="22">
        <f>countif(D:D,"o")</f>
        <v>1</v>
      </c>
      <c r="J19" s="22">
        <f>countif(D:D,"x")</f>
        <v>4</v>
      </c>
    </row>
    <row r="20">
      <c r="A20" s="33"/>
      <c r="B20" s="33"/>
      <c r="C20" s="34"/>
      <c r="D20" s="35"/>
      <c r="E20" s="35"/>
      <c r="F20" s="35"/>
      <c r="G20" s="41"/>
      <c r="H20" s="25" t="s">
        <v>5</v>
      </c>
      <c r="I20" s="22">
        <f>countif(E:E,"o")</f>
        <v>0</v>
      </c>
      <c r="J20" s="22">
        <f>countif(E:E,"x")</f>
        <v>5</v>
      </c>
    </row>
    <row r="21">
      <c r="A21" s="33"/>
      <c r="B21" s="33"/>
      <c r="C21" s="34"/>
      <c r="D21" s="35"/>
      <c r="E21" s="35"/>
      <c r="F21" s="35"/>
      <c r="G21" s="41"/>
      <c r="H21" s="25" t="s">
        <v>6</v>
      </c>
      <c r="I21" s="22">
        <f>countif(F:F,"o")</f>
        <v>0</v>
      </c>
      <c r="J21" s="22">
        <f>countif(F:F,"x")</f>
        <v>5</v>
      </c>
    </row>
    <row r="22">
      <c r="A22" s="33"/>
      <c r="B22" s="33"/>
      <c r="C22" s="34"/>
      <c r="D22" s="35"/>
      <c r="E22" s="35"/>
      <c r="F22" s="35"/>
      <c r="G22" s="41"/>
      <c r="H22" s="26" t="s">
        <v>7</v>
      </c>
      <c r="I22" s="22">
        <f>countif(G:G,"o")</f>
        <v>0</v>
      </c>
      <c r="J22" s="22">
        <f>countif(G:G,"x")</f>
        <v>5</v>
      </c>
    </row>
    <row r="23">
      <c r="A23" s="33"/>
      <c r="B23" s="33"/>
      <c r="C23" s="34"/>
      <c r="D23" s="35"/>
      <c r="E23" s="35"/>
      <c r="F23" s="35"/>
      <c r="G23" s="35"/>
    </row>
    <row r="24">
      <c r="A24" s="33"/>
      <c r="B24" s="33"/>
      <c r="C24" s="34"/>
      <c r="D24" s="35"/>
      <c r="E24" s="35"/>
      <c r="F24" s="35"/>
      <c r="G24" s="35"/>
    </row>
    <row r="25">
      <c r="A25" s="33"/>
      <c r="B25" s="33"/>
      <c r="C25" s="34"/>
      <c r="D25" s="35"/>
      <c r="E25" s="35"/>
      <c r="F25" s="35"/>
      <c r="G25" s="35"/>
    </row>
    <row r="26">
      <c r="A26" s="33"/>
      <c r="B26" s="33"/>
      <c r="C26" s="34"/>
      <c r="D26" s="35"/>
      <c r="E26" s="35"/>
      <c r="F26" s="35"/>
      <c r="G26" s="35"/>
    </row>
    <row r="27">
      <c r="A27" s="33"/>
      <c r="B27" s="33"/>
      <c r="C27" s="34"/>
      <c r="D27" s="35"/>
      <c r="E27" s="35"/>
      <c r="F27" s="35"/>
      <c r="G27" s="35"/>
    </row>
    <row r="28">
      <c r="A28" s="33"/>
      <c r="B28" s="33"/>
      <c r="C28" s="34"/>
      <c r="D28" s="35"/>
      <c r="E28" s="35"/>
      <c r="F28" s="35"/>
      <c r="G28" s="35"/>
    </row>
    <row r="29">
      <c r="A29" s="33"/>
      <c r="B29" s="33"/>
      <c r="C29" s="34"/>
      <c r="D29" s="35"/>
      <c r="E29" s="35"/>
      <c r="F29" s="35"/>
      <c r="G29" s="35"/>
    </row>
    <row r="30">
      <c r="A30" s="33"/>
      <c r="B30" s="33"/>
      <c r="C30" s="34"/>
      <c r="D30" s="35"/>
      <c r="E30" s="35"/>
      <c r="F30" s="35"/>
      <c r="G30" s="35"/>
    </row>
    <row r="31">
      <c r="A31" s="33"/>
      <c r="B31" s="33"/>
      <c r="C31" s="34"/>
      <c r="D31" s="35"/>
      <c r="E31" s="35"/>
      <c r="F31" s="35"/>
      <c r="G31" s="35"/>
    </row>
  </sheetData>
  <mergeCells count="3">
    <mergeCell ref="A1:G1"/>
    <mergeCell ref="H16:O16"/>
    <mergeCell ref="H17:O17"/>
  </mergeCell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508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3" t="s">
        <v>509</v>
      </c>
      <c r="B3" s="43" t="s">
        <v>510</v>
      </c>
      <c r="C3" s="22" t="s">
        <v>43</v>
      </c>
      <c r="D3" s="44" t="s">
        <v>11</v>
      </c>
      <c r="E3" s="44" t="s">
        <v>11</v>
      </c>
      <c r="F3" s="44" t="s">
        <v>11</v>
      </c>
      <c r="G3" s="44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 t="s">
        <v>509</v>
      </c>
      <c r="B4" s="43" t="s">
        <v>511</v>
      </c>
      <c r="C4" s="22" t="s">
        <v>119</v>
      </c>
      <c r="D4" s="44" t="s">
        <v>11</v>
      </c>
      <c r="E4" s="44" t="s">
        <v>11</v>
      </c>
      <c r="F4" s="44" t="s">
        <v>11</v>
      </c>
      <c r="G4" s="44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43" t="s">
        <v>509</v>
      </c>
      <c r="B5" s="43" t="s">
        <v>512</v>
      </c>
      <c r="C5" s="22" t="s">
        <v>43</v>
      </c>
      <c r="D5" s="44" t="s">
        <v>11</v>
      </c>
      <c r="E5" s="44" t="s">
        <v>11</v>
      </c>
      <c r="F5" s="44" t="s">
        <v>11</v>
      </c>
      <c r="G5" s="44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43" t="s">
        <v>509</v>
      </c>
      <c r="B6" s="43" t="s">
        <v>513</v>
      </c>
      <c r="C6" s="22" t="s">
        <v>361</v>
      </c>
      <c r="D6" s="44" t="s">
        <v>11</v>
      </c>
      <c r="E6" s="44" t="s">
        <v>11</v>
      </c>
      <c r="F6" s="44" t="s">
        <v>11</v>
      </c>
      <c r="G6" s="44" t="s">
        <v>11</v>
      </c>
      <c r="H6" s="15" t="s">
        <v>22</v>
      </c>
      <c r="I6" s="15">
        <f>countif(C:C,"a1")</f>
        <v>1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2</v>
      </c>
      <c r="N6" s="15" t="s">
        <v>25</v>
      </c>
      <c r="O6" s="15">
        <f>countif(C:C,"a4")</f>
        <v>0</v>
      </c>
      <c r="P6" s="15">
        <f t="shared" ref="P6:P16" si="1">sum(I6,K6,M6,O6)</f>
        <v>3</v>
      </c>
    </row>
    <row r="7">
      <c r="A7" s="43" t="s">
        <v>509</v>
      </c>
      <c r="B7" s="43" t="s">
        <v>514</v>
      </c>
      <c r="C7" s="22" t="s">
        <v>133</v>
      </c>
      <c r="D7" s="44" t="s">
        <v>420</v>
      </c>
      <c r="E7" s="44" t="s">
        <v>11</v>
      </c>
      <c r="F7" s="44" t="s">
        <v>11</v>
      </c>
      <c r="G7" s="44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0</v>
      </c>
      <c r="L7" s="15" t="s">
        <v>29</v>
      </c>
      <c r="M7" s="15">
        <f>countif(C:C,"b3")</f>
        <v>0</v>
      </c>
      <c r="N7" s="15" t="s">
        <v>30</v>
      </c>
      <c r="O7" s="15">
        <f>countif(C:C,"b4")</f>
        <v>0</v>
      </c>
      <c r="P7" s="15">
        <f t="shared" si="1"/>
        <v>1</v>
      </c>
    </row>
    <row r="8">
      <c r="A8" s="43" t="s">
        <v>509</v>
      </c>
      <c r="B8" s="43" t="s">
        <v>515</v>
      </c>
      <c r="C8" s="22" t="s">
        <v>186</v>
      </c>
      <c r="D8" s="44" t="s">
        <v>11</v>
      </c>
      <c r="E8" s="44" t="s">
        <v>11</v>
      </c>
      <c r="F8" s="44" t="s">
        <v>11</v>
      </c>
      <c r="G8" s="44" t="s">
        <v>11</v>
      </c>
      <c r="H8" s="15" t="s">
        <v>32</v>
      </c>
      <c r="I8" s="15">
        <f>countif(C:C,"c1")</f>
        <v>2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5</v>
      </c>
      <c r="N8" s="15" t="s">
        <v>35</v>
      </c>
      <c r="O8" s="15">
        <f>countif(C:C,"c4")</f>
        <v>0</v>
      </c>
      <c r="P8" s="15">
        <f t="shared" si="1"/>
        <v>7</v>
      </c>
    </row>
    <row r="9">
      <c r="A9" s="43" t="s">
        <v>509</v>
      </c>
      <c r="B9" s="43" t="s">
        <v>516</v>
      </c>
      <c r="C9" s="22" t="s">
        <v>133</v>
      </c>
      <c r="D9" s="44" t="s">
        <v>429</v>
      </c>
      <c r="E9" s="44" t="s">
        <v>11</v>
      </c>
      <c r="F9" s="44" t="s">
        <v>11</v>
      </c>
      <c r="G9" s="44" t="s">
        <v>11</v>
      </c>
      <c r="H9" s="15" t="s">
        <v>37</v>
      </c>
      <c r="I9" s="16">
        <f>countif(C:C,"d1")</f>
        <v>3</v>
      </c>
      <c r="J9" s="15" t="s">
        <v>38</v>
      </c>
      <c r="K9" s="15">
        <f>countif(C:C,"d2")</f>
        <v>2</v>
      </c>
      <c r="L9" s="15" t="s">
        <v>39</v>
      </c>
      <c r="M9" s="15">
        <f>countif(C:C,"d3")</f>
        <v>1</v>
      </c>
      <c r="N9" s="15" t="s">
        <v>40</v>
      </c>
      <c r="O9" s="15">
        <f>countif(C:C,"d4")</f>
        <v>0</v>
      </c>
      <c r="P9" s="15">
        <f t="shared" si="1"/>
        <v>6</v>
      </c>
    </row>
    <row r="10">
      <c r="A10" s="43" t="s">
        <v>517</v>
      </c>
      <c r="B10" s="43" t="s">
        <v>518</v>
      </c>
      <c r="C10" s="22" t="s">
        <v>119</v>
      </c>
      <c r="D10" s="44" t="s">
        <v>11</v>
      </c>
      <c r="E10" s="44" t="s">
        <v>11</v>
      </c>
      <c r="F10" s="44" t="s">
        <v>11</v>
      </c>
      <c r="G10" s="44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43" t="s">
        <v>517</v>
      </c>
      <c r="B11" s="43" t="s">
        <v>519</v>
      </c>
      <c r="C11" s="22" t="s">
        <v>10</v>
      </c>
      <c r="D11" s="44" t="s">
        <v>11</v>
      </c>
      <c r="E11" s="44" t="s">
        <v>11</v>
      </c>
      <c r="F11" s="44" t="s">
        <v>11</v>
      </c>
      <c r="G11" s="44" t="s">
        <v>11</v>
      </c>
      <c r="H11" s="15" t="s">
        <v>49</v>
      </c>
      <c r="I11" s="16">
        <f>countif(C:C,"f1")</f>
        <v>3</v>
      </c>
      <c r="J11" s="15" t="s">
        <v>50</v>
      </c>
      <c r="K11" s="15">
        <f>countif(C:C,"f2")</f>
        <v>1</v>
      </c>
      <c r="L11" s="15" t="s">
        <v>51</v>
      </c>
      <c r="M11" s="15">
        <f>countif(C:C,"f3")</f>
        <v>4</v>
      </c>
      <c r="N11" s="15" t="s">
        <v>52</v>
      </c>
      <c r="O11" s="15">
        <f>countif(C:C,"f4")</f>
        <v>0</v>
      </c>
      <c r="P11" s="15">
        <f t="shared" si="1"/>
        <v>8</v>
      </c>
    </row>
    <row r="12">
      <c r="A12" s="43" t="s">
        <v>517</v>
      </c>
      <c r="B12" s="43" t="s">
        <v>520</v>
      </c>
      <c r="C12" s="22" t="s">
        <v>88</v>
      </c>
      <c r="D12" s="44" t="s">
        <v>11</v>
      </c>
      <c r="E12" s="44" t="s">
        <v>11</v>
      </c>
      <c r="F12" s="44" t="s">
        <v>11</v>
      </c>
      <c r="G12" s="44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0</v>
      </c>
      <c r="N12" s="15" t="s">
        <v>57</v>
      </c>
      <c r="O12" s="15">
        <f>countif(C:C,"g4")</f>
        <v>0</v>
      </c>
      <c r="P12" s="15">
        <f t="shared" si="1"/>
        <v>0</v>
      </c>
    </row>
    <row r="13">
      <c r="A13" s="43" t="s">
        <v>517</v>
      </c>
      <c r="B13" s="43" t="s">
        <v>521</v>
      </c>
      <c r="C13" s="22" t="s">
        <v>374</v>
      </c>
      <c r="D13" s="44" t="s">
        <v>11</v>
      </c>
      <c r="E13" s="44" t="s">
        <v>11</v>
      </c>
      <c r="F13" s="44" t="s">
        <v>11</v>
      </c>
      <c r="G13" s="44" t="s">
        <v>420</v>
      </c>
      <c r="H13" s="15" t="s">
        <v>59</v>
      </c>
      <c r="I13" s="15">
        <f>countif(C:C,"h1")</f>
        <v>1</v>
      </c>
      <c r="J13" s="15" t="s">
        <v>60</v>
      </c>
      <c r="K13" s="15">
        <f>countif(C:C,"h2")</f>
        <v>2</v>
      </c>
      <c r="L13" s="15" t="s">
        <v>61</v>
      </c>
      <c r="M13" s="15">
        <f>countif(C:C,"h3")</f>
        <v>0</v>
      </c>
      <c r="N13" s="15" t="s">
        <v>62</v>
      </c>
      <c r="O13" s="15">
        <f>countif(C:C,"h4")</f>
        <v>0</v>
      </c>
      <c r="P13" s="15">
        <f t="shared" si="1"/>
        <v>3</v>
      </c>
    </row>
    <row r="14">
      <c r="A14" s="43" t="s">
        <v>517</v>
      </c>
      <c r="B14" s="43" t="s">
        <v>522</v>
      </c>
      <c r="C14" s="22" t="s">
        <v>110</v>
      </c>
      <c r="D14" s="44" t="s">
        <v>11</v>
      </c>
      <c r="E14" s="44" t="s">
        <v>11</v>
      </c>
      <c r="F14" s="44" t="s">
        <v>11</v>
      </c>
      <c r="G14" s="44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1</v>
      </c>
      <c r="N14" s="15" t="s">
        <v>67</v>
      </c>
      <c r="O14" s="15">
        <f>countif(C:C,"i4")</f>
        <v>0</v>
      </c>
      <c r="P14" s="15">
        <f t="shared" si="1"/>
        <v>1</v>
      </c>
    </row>
    <row r="15">
      <c r="A15" s="43" t="s">
        <v>523</v>
      </c>
      <c r="B15" s="43" t="s">
        <v>524</v>
      </c>
      <c r="C15" s="22" t="s">
        <v>91</v>
      </c>
      <c r="D15" s="44" t="s">
        <v>11</v>
      </c>
      <c r="E15" s="44" t="s">
        <v>11</v>
      </c>
      <c r="F15" s="44" t="s">
        <v>11</v>
      </c>
      <c r="G15" s="44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1</v>
      </c>
      <c r="N15" s="15" t="s">
        <v>72</v>
      </c>
      <c r="O15" s="15">
        <f>countif(C:C,"j4")</f>
        <v>0</v>
      </c>
      <c r="P15" s="15">
        <f t="shared" si="1"/>
        <v>1</v>
      </c>
    </row>
    <row r="16">
      <c r="A16" s="43" t="s">
        <v>523</v>
      </c>
      <c r="B16" s="43" t="s">
        <v>525</v>
      </c>
      <c r="C16" s="22" t="s">
        <v>119</v>
      </c>
      <c r="D16" s="44" t="s">
        <v>11</v>
      </c>
      <c r="E16" s="44" t="s">
        <v>11</v>
      </c>
      <c r="F16" s="44" t="s">
        <v>11</v>
      </c>
      <c r="G16" s="44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43" t="s">
        <v>523</v>
      </c>
      <c r="B17" s="43" t="s">
        <v>526</v>
      </c>
      <c r="C17" s="22" t="s">
        <v>126</v>
      </c>
      <c r="D17" s="44" t="s">
        <v>11</v>
      </c>
      <c r="E17" s="44" t="s">
        <v>11</v>
      </c>
      <c r="F17" s="44" t="s">
        <v>11</v>
      </c>
      <c r="G17" s="44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30</v>
      </c>
    </row>
    <row r="18">
      <c r="A18" s="43" t="s">
        <v>523</v>
      </c>
      <c r="B18" s="43" t="s">
        <v>527</v>
      </c>
      <c r="C18" s="22" t="s">
        <v>199</v>
      </c>
      <c r="D18" s="44" t="s">
        <v>11</v>
      </c>
      <c r="E18" s="44" t="s">
        <v>11</v>
      </c>
      <c r="F18" s="44" t="s">
        <v>11</v>
      </c>
      <c r="G18" s="44" t="s">
        <v>11</v>
      </c>
      <c r="H18" s="21"/>
      <c r="I18" s="22" t="s">
        <v>80</v>
      </c>
      <c r="J18" s="23" t="s">
        <v>81</v>
      </c>
    </row>
    <row r="19">
      <c r="A19" s="43" t="s">
        <v>523</v>
      </c>
      <c r="B19" s="43" t="s">
        <v>528</v>
      </c>
      <c r="C19" s="22" t="s">
        <v>43</v>
      </c>
      <c r="D19" s="44" t="s">
        <v>11</v>
      </c>
      <c r="E19" s="44" t="s">
        <v>11</v>
      </c>
      <c r="F19" s="44" t="s">
        <v>11</v>
      </c>
      <c r="G19" s="44" t="s">
        <v>11</v>
      </c>
      <c r="H19" s="25" t="s">
        <v>4</v>
      </c>
      <c r="I19" s="22">
        <f>countif(D:D,"o")</f>
        <v>4</v>
      </c>
      <c r="J19" s="22">
        <f>countif(D:D,"x")</f>
        <v>26</v>
      </c>
    </row>
    <row r="20">
      <c r="A20" s="43" t="s">
        <v>523</v>
      </c>
      <c r="B20" s="43" t="s">
        <v>529</v>
      </c>
      <c r="C20" s="22" t="s">
        <v>133</v>
      </c>
      <c r="D20" s="44" t="s">
        <v>420</v>
      </c>
      <c r="E20" s="44" t="s">
        <v>11</v>
      </c>
      <c r="F20" s="44" t="s">
        <v>11</v>
      </c>
      <c r="G20" s="44" t="s">
        <v>11</v>
      </c>
      <c r="H20" s="25" t="s">
        <v>5</v>
      </c>
      <c r="I20" s="22">
        <f>countif(E:E,"o")</f>
        <v>0</v>
      </c>
      <c r="J20" s="22">
        <f>countif(E:E,"x")</f>
        <v>30</v>
      </c>
    </row>
    <row r="21">
      <c r="A21" s="43" t="s">
        <v>523</v>
      </c>
      <c r="B21" s="43" t="s">
        <v>530</v>
      </c>
      <c r="C21" s="22" t="s">
        <v>186</v>
      </c>
      <c r="D21" s="44" t="s">
        <v>11</v>
      </c>
      <c r="E21" s="44" t="s">
        <v>11</v>
      </c>
      <c r="F21" s="44" t="s">
        <v>11</v>
      </c>
      <c r="G21" s="44" t="s">
        <v>11</v>
      </c>
      <c r="H21" s="25" t="s">
        <v>6</v>
      </c>
      <c r="I21" s="22">
        <f>countif(F:F,"o")</f>
        <v>0</v>
      </c>
      <c r="J21" s="22">
        <f>countif(F:F,"x")</f>
        <v>30</v>
      </c>
    </row>
    <row r="22">
      <c r="A22" s="43" t="s">
        <v>531</v>
      </c>
      <c r="B22" s="43" t="s">
        <v>532</v>
      </c>
      <c r="C22" s="22" t="s">
        <v>126</v>
      </c>
      <c r="D22" s="44" t="s">
        <v>11</v>
      </c>
      <c r="E22" s="44" t="s">
        <v>11</v>
      </c>
      <c r="F22" s="44" t="s">
        <v>11</v>
      </c>
      <c r="G22" s="44" t="s">
        <v>11</v>
      </c>
      <c r="H22" s="26" t="s">
        <v>7</v>
      </c>
      <c r="I22" s="22">
        <f>countif(G:G,"o")</f>
        <v>1</v>
      </c>
      <c r="J22" s="22">
        <f>countif(G:G,"x")</f>
        <v>29</v>
      </c>
    </row>
    <row r="23">
      <c r="A23" s="43" t="s">
        <v>531</v>
      </c>
      <c r="B23" s="43" t="s">
        <v>533</v>
      </c>
      <c r="C23" s="22" t="s">
        <v>13</v>
      </c>
      <c r="D23" s="44" t="s">
        <v>11</v>
      </c>
      <c r="E23" s="44" t="s">
        <v>11</v>
      </c>
      <c r="F23" s="44" t="s">
        <v>11</v>
      </c>
      <c r="G23" s="44" t="s">
        <v>11</v>
      </c>
    </row>
    <row r="24">
      <c r="A24" s="43" t="s">
        <v>531</v>
      </c>
      <c r="B24" s="43" t="s">
        <v>534</v>
      </c>
      <c r="C24" s="22" t="s">
        <v>88</v>
      </c>
      <c r="D24" s="44" t="s">
        <v>11</v>
      </c>
      <c r="E24" s="44" t="s">
        <v>11</v>
      </c>
      <c r="F24" s="44" t="s">
        <v>11</v>
      </c>
      <c r="G24" s="44" t="s">
        <v>11</v>
      </c>
    </row>
    <row r="25">
      <c r="A25" s="43" t="s">
        <v>531</v>
      </c>
      <c r="B25" s="43" t="s">
        <v>535</v>
      </c>
      <c r="C25" s="22" t="s">
        <v>91</v>
      </c>
      <c r="D25" s="44" t="s">
        <v>11</v>
      </c>
      <c r="E25" s="44" t="s">
        <v>11</v>
      </c>
      <c r="F25" s="44" t="s">
        <v>11</v>
      </c>
      <c r="G25" s="44" t="s">
        <v>11</v>
      </c>
    </row>
    <row r="26">
      <c r="A26" s="43" t="s">
        <v>536</v>
      </c>
      <c r="B26" s="43" t="s">
        <v>537</v>
      </c>
      <c r="C26" s="22" t="s">
        <v>88</v>
      </c>
      <c r="D26" s="44" t="s">
        <v>11</v>
      </c>
      <c r="E26" s="44" t="s">
        <v>11</v>
      </c>
      <c r="F26" s="44" t="s">
        <v>11</v>
      </c>
      <c r="G26" s="44" t="s">
        <v>11</v>
      </c>
    </row>
    <row r="27">
      <c r="A27" s="43" t="s">
        <v>536</v>
      </c>
      <c r="B27" s="43" t="s">
        <v>95</v>
      </c>
      <c r="C27" s="22" t="s">
        <v>88</v>
      </c>
      <c r="D27" s="44" t="s">
        <v>11</v>
      </c>
      <c r="E27" s="44" t="s">
        <v>11</v>
      </c>
      <c r="F27" s="44" t="s">
        <v>11</v>
      </c>
      <c r="G27" s="44" t="s">
        <v>11</v>
      </c>
    </row>
    <row r="28">
      <c r="A28" s="43" t="s">
        <v>536</v>
      </c>
      <c r="B28" s="43" t="s">
        <v>538</v>
      </c>
      <c r="C28" s="22" t="s">
        <v>88</v>
      </c>
      <c r="D28" s="44" t="s">
        <v>11</v>
      </c>
      <c r="E28" s="44" t="s">
        <v>11</v>
      </c>
      <c r="F28" s="44" t="s">
        <v>11</v>
      </c>
      <c r="G28" s="44" t="s">
        <v>11</v>
      </c>
    </row>
    <row r="29">
      <c r="A29" s="43" t="s">
        <v>536</v>
      </c>
      <c r="B29" s="43" t="s">
        <v>539</v>
      </c>
      <c r="C29" s="22" t="s">
        <v>133</v>
      </c>
      <c r="D29" s="44" t="s">
        <v>11</v>
      </c>
      <c r="E29" s="44" t="s">
        <v>11</v>
      </c>
      <c r="F29" s="44" t="s">
        <v>11</v>
      </c>
      <c r="G29" s="44" t="s">
        <v>11</v>
      </c>
    </row>
    <row r="30">
      <c r="A30" s="43" t="s">
        <v>536</v>
      </c>
      <c r="B30" s="43" t="s">
        <v>540</v>
      </c>
      <c r="C30" s="22" t="s">
        <v>190</v>
      </c>
      <c r="D30" s="44" t="s">
        <v>420</v>
      </c>
      <c r="E30" s="44" t="s">
        <v>11</v>
      </c>
      <c r="F30" s="44" t="s">
        <v>11</v>
      </c>
      <c r="G30" s="44" t="s">
        <v>11</v>
      </c>
    </row>
    <row r="31">
      <c r="A31" s="43" t="s">
        <v>536</v>
      </c>
      <c r="B31" s="43" t="s">
        <v>541</v>
      </c>
      <c r="C31" s="22" t="s">
        <v>13</v>
      </c>
      <c r="D31" s="44" t="s">
        <v>11</v>
      </c>
      <c r="E31" s="44" t="s">
        <v>11</v>
      </c>
      <c r="F31" s="44" t="s">
        <v>11</v>
      </c>
      <c r="G31" s="44" t="s">
        <v>11</v>
      </c>
    </row>
    <row r="32">
      <c r="A32" s="43" t="s">
        <v>536</v>
      </c>
      <c r="B32" s="43" t="s">
        <v>542</v>
      </c>
      <c r="C32" s="22" t="s">
        <v>105</v>
      </c>
      <c r="D32" s="44" t="s">
        <v>11</v>
      </c>
      <c r="E32" s="44" t="s">
        <v>11</v>
      </c>
      <c r="F32" s="44" t="s">
        <v>11</v>
      </c>
      <c r="G32" s="44" t="s">
        <v>11</v>
      </c>
    </row>
  </sheetData>
  <mergeCells count="3">
    <mergeCell ref="A1:G1"/>
    <mergeCell ref="H16:O16"/>
    <mergeCell ref="H17:O17"/>
  </mergeCell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543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3" t="s">
        <v>544</v>
      </c>
      <c r="B3" s="43" t="s">
        <v>545</v>
      </c>
      <c r="C3" s="44" t="s">
        <v>88</v>
      </c>
      <c r="D3" s="44" t="s">
        <v>11</v>
      </c>
      <c r="E3" s="44" t="s">
        <v>11</v>
      </c>
      <c r="F3" s="44" t="s">
        <v>11</v>
      </c>
      <c r="G3" s="44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 t="s">
        <v>544</v>
      </c>
      <c r="B4" s="43" t="s">
        <v>546</v>
      </c>
      <c r="C4" s="44" t="s">
        <v>88</v>
      </c>
      <c r="D4" s="44" t="s">
        <v>11</v>
      </c>
      <c r="E4" s="44" t="s">
        <v>11</v>
      </c>
      <c r="F4" s="44" t="s">
        <v>11</v>
      </c>
      <c r="G4" s="44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43" t="s">
        <v>544</v>
      </c>
      <c r="B5" s="43" t="s">
        <v>547</v>
      </c>
      <c r="C5" s="44" t="s">
        <v>13</v>
      </c>
      <c r="D5" s="44" t="s">
        <v>11</v>
      </c>
      <c r="E5" s="44" t="s">
        <v>11</v>
      </c>
      <c r="F5" s="44" t="s">
        <v>11</v>
      </c>
      <c r="G5" s="44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43" t="s">
        <v>544</v>
      </c>
      <c r="B6" s="43" t="s">
        <v>548</v>
      </c>
      <c r="C6" s="44" t="s">
        <v>88</v>
      </c>
      <c r="D6" s="44" t="s">
        <v>11</v>
      </c>
      <c r="E6" s="44" t="s">
        <v>420</v>
      </c>
      <c r="F6" s="44" t="s">
        <v>11</v>
      </c>
      <c r="G6" s="44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1</v>
      </c>
      <c r="N6" s="15" t="s">
        <v>25</v>
      </c>
      <c r="O6" s="15">
        <f>countif(C:C,"a4")</f>
        <v>0</v>
      </c>
      <c r="P6" s="15">
        <f t="shared" ref="P6:P16" si="1">sum(I6,K6,M6,O6)</f>
        <v>1</v>
      </c>
    </row>
    <row r="7">
      <c r="A7" s="43" t="s">
        <v>544</v>
      </c>
      <c r="B7" s="43" t="s">
        <v>549</v>
      </c>
      <c r="C7" s="44" t="s">
        <v>108</v>
      </c>
      <c r="D7" s="44" t="s">
        <v>11</v>
      </c>
      <c r="E7" s="44" t="s">
        <v>11</v>
      </c>
      <c r="F7" s="44" t="s">
        <v>11</v>
      </c>
      <c r="G7" s="44" t="s">
        <v>11</v>
      </c>
      <c r="H7" s="15" t="s">
        <v>27</v>
      </c>
      <c r="I7" s="15">
        <f>countif(C:C,"b1")</f>
        <v>7</v>
      </c>
      <c r="J7" s="15" t="s">
        <v>28</v>
      </c>
      <c r="K7" s="15">
        <f>countif(C:C,"b2")</f>
        <v>0</v>
      </c>
      <c r="L7" s="15" t="s">
        <v>29</v>
      </c>
      <c r="M7" s="15">
        <f>countif(C:C,"b3")</f>
        <v>1</v>
      </c>
      <c r="N7" s="15" t="s">
        <v>30</v>
      </c>
      <c r="O7" s="15">
        <f>countif(C:C,"b4")</f>
        <v>0</v>
      </c>
      <c r="P7" s="15">
        <f t="shared" si="1"/>
        <v>8</v>
      </c>
    </row>
    <row r="8">
      <c r="A8" s="43" t="s">
        <v>544</v>
      </c>
      <c r="B8" s="43" t="s">
        <v>550</v>
      </c>
      <c r="C8" s="44" t="s">
        <v>88</v>
      </c>
      <c r="D8" s="44" t="s">
        <v>11</v>
      </c>
      <c r="E8" s="44" t="s">
        <v>11</v>
      </c>
      <c r="F8" s="44" t="s">
        <v>11</v>
      </c>
      <c r="G8" s="44" t="s">
        <v>11</v>
      </c>
      <c r="H8" s="15" t="s">
        <v>32</v>
      </c>
      <c r="I8" s="15">
        <f>countif(C:C,"c1")</f>
        <v>1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4</v>
      </c>
      <c r="N8" s="15" t="s">
        <v>35</v>
      </c>
      <c r="O8" s="15">
        <f>countif(C:C,"c4")</f>
        <v>0</v>
      </c>
      <c r="P8" s="15">
        <f t="shared" si="1"/>
        <v>5</v>
      </c>
    </row>
    <row r="9">
      <c r="A9" s="43" t="s">
        <v>551</v>
      </c>
      <c r="B9" s="43" t="s">
        <v>552</v>
      </c>
      <c r="C9" s="44" t="s">
        <v>43</v>
      </c>
      <c r="D9" s="44" t="s">
        <v>11</v>
      </c>
      <c r="E9" s="44" t="s">
        <v>11</v>
      </c>
      <c r="F9" s="44" t="s">
        <v>11</v>
      </c>
      <c r="G9" s="44" t="s">
        <v>11</v>
      </c>
      <c r="H9" s="15" t="s">
        <v>37</v>
      </c>
      <c r="I9" s="16">
        <f>countif(C:C,"d1")</f>
        <v>4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4</v>
      </c>
    </row>
    <row r="10">
      <c r="A10" s="43" t="s">
        <v>551</v>
      </c>
      <c r="B10" s="43" t="s">
        <v>553</v>
      </c>
      <c r="C10" s="44" t="s">
        <v>110</v>
      </c>
      <c r="D10" s="44" t="s">
        <v>11</v>
      </c>
      <c r="E10" s="44" t="s">
        <v>11</v>
      </c>
      <c r="F10" s="44" t="s">
        <v>11</v>
      </c>
      <c r="G10" s="44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43" t="s">
        <v>551</v>
      </c>
      <c r="B11" s="43" t="s">
        <v>554</v>
      </c>
      <c r="C11" s="44" t="s">
        <v>110</v>
      </c>
      <c r="D11" s="44" t="s">
        <v>11</v>
      </c>
      <c r="E11" s="44" t="s">
        <v>11</v>
      </c>
      <c r="F11" s="44" t="s">
        <v>11</v>
      </c>
      <c r="G11" s="44" t="s">
        <v>11</v>
      </c>
      <c r="H11" s="15" t="s">
        <v>49</v>
      </c>
      <c r="I11" s="16">
        <f>countif(C:C,"f1")</f>
        <v>4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3</v>
      </c>
      <c r="N11" s="15" t="s">
        <v>52</v>
      </c>
      <c r="O11" s="15">
        <f>countif(C:C,"f4")</f>
        <v>0</v>
      </c>
      <c r="P11" s="15">
        <f t="shared" si="1"/>
        <v>7</v>
      </c>
    </row>
    <row r="12">
      <c r="A12" s="43" t="s">
        <v>551</v>
      </c>
      <c r="B12" s="43" t="s">
        <v>555</v>
      </c>
      <c r="C12" s="44" t="s">
        <v>79</v>
      </c>
      <c r="D12" s="44" t="s">
        <v>11</v>
      </c>
      <c r="E12" s="44" t="s">
        <v>11</v>
      </c>
      <c r="F12" s="44" t="s">
        <v>11</v>
      </c>
      <c r="G12" s="44" t="s">
        <v>11</v>
      </c>
      <c r="H12" s="15" t="s">
        <v>54</v>
      </c>
      <c r="I12" s="15">
        <f>countif(C:C,"g1")</f>
        <v>1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0</v>
      </c>
      <c r="N12" s="15" t="s">
        <v>57</v>
      </c>
      <c r="O12" s="15">
        <f>countif(C:C,"g4")</f>
        <v>0</v>
      </c>
      <c r="P12" s="15">
        <f t="shared" si="1"/>
        <v>1</v>
      </c>
    </row>
    <row r="13">
      <c r="A13" s="43" t="s">
        <v>551</v>
      </c>
      <c r="B13" s="43" t="s">
        <v>556</v>
      </c>
      <c r="C13" s="44" t="s">
        <v>126</v>
      </c>
      <c r="D13" s="44" t="s">
        <v>11</v>
      </c>
      <c r="E13" s="44" t="s">
        <v>11</v>
      </c>
      <c r="F13" s="44" t="s">
        <v>11</v>
      </c>
      <c r="G13" s="44" t="s">
        <v>11</v>
      </c>
      <c r="H13" s="15" t="s">
        <v>59</v>
      </c>
      <c r="I13" s="15">
        <f>countif(C:C,"h1")</f>
        <v>0</v>
      </c>
      <c r="J13" s="15" t="s">
        <v>60</v>
      </c>
      <c r="K13" s="15">
        <f>countif(C:C,"h2")</f>
        <v>0</v>
      </c>
      <c r="L13" s="15" t="s">
        <v>61</v>
      </c>
      <c r="M13" s="15">
        <f>countif(C:C,"h3")</f>
        <v>2</v>
      </c>
      <c r="N13" s="15" t="s">
        <v>62</v>
      </c>
      <c r="O13" s="15">
        <f>countif(C:C,"h4")</f>
        <v>0</v>
      </c>
      <c r="P13" s="15">
        <f t="shared" si="1"/>
        <v>2</v>
      </c>
    </row>
    <row r="14">
      <c r="A14" s="43" t="s">
        <v>551</v>
      </c>
      <c r="B14" s="43" t="s">
        <v>557</v>
      </c>
      <c r="C14" s="44" t="s">
        <v>110</v>
      </c>
      <c r="D14" s="45" t="s">
        <v>11</v>
      </c>
      <c r="E14" s="44" t="s">
        <v>11</v>
      </c>
      <c r="F14" s="44" t="s">
        <v>11</v>
      </c>
      <c r="G14" s="44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43" t="s">
        <v>551</v>
      </c>
      <c r="B15" s="43" t="s">
        <v>558</v>
      </c>
      <c r="C15" s="44" t="s">
        <v>133</v>
      </c>
      <c r="D15" s="44" t="s">
        <v>11</v>
      </c>
      <c r="E15" s="44" t="s">
        <v>11</v>
      </c>
      <c r="F15" s="44" t="s">
        <v>11</v>
      </c>
      <c r="G15" s="44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43" t="s">
        <v>551</v>
      </c>
      <c r="B16" s="43" t="s">
        <v>559</v>
      </c>
      <c r="C16" s="44" t="s">
        <v>119</v>
      </c>
      <c r="D16" s="44" t="s">
        <v>11</v>
      </c>
      <c r="E16" s="44" t="s">
        <v>11</v>
      </c>
      <c r="F16" s="44" t="s">
        <v>11</v>
      </c>
      <c r="G16" s="44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43" t="s">
        <v>560</v>
      </c>
      <c r="B17" s="43" t="s">
        <v>561</v>
      </c>
      <c r="C17" s="44" t="s">
        <v>43</v>
      </c>
      <c r="D17" s="44" t="s">
        <v>431</v>
      </c>
      <c r="E17" s="44" t="s">
        <v>11</v>
      </c>
      <c r="F17" s="44" t="s">
        <v>11</v>
      </c>
      <c r="G17" s="44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28</v>
      </c>
    </row>
    <row r="18">
      <c r="A18" s="43" t="s">
        <v>560</v>
      </c>
      <c r="B18" s="43" t="s">
        <v>562</v>
      </c>
      <c r="C18" s="44" t="s">
        <v>110</v>
      </c>
      <c r="D18" s="44" t="s">
        <v>11</v>
      </c>
      <c r="E18" s="44" t="s">
        <v>11</v>
      </c>
      <c r="F18" s="44" t="s">
        <v>11</v>
      </c>
      <c r="G18" s="44" t="s">
        <v>11</v>
      </c>
      <c r="H18" s="21"/>
      <c r="I18" s="22" t="s">
        <v>80</v>
      </c>
      <c r="J18" s="23" t="s">
        <v>81</v>
      </c>
    </row>
    <row r="19">
      <c r="A19" s="43" t="s">
        <v>560</v>
      </c>
      <c r="B19" s="43" t="s">
        <v>563</v>
      </c>
      <c r="C19" s="44" t="s">
        <v>43</v>
      </c>
      <c r="D19" s="44" t="s">
        <v>11</v>
      </c>
      <c r="E19" s="44" t="s">
        <v>11</v>
      </c>
      <c r="F19" s="44" t="s">
        <v>11</v>
      </c>
      <c r="G19" s="44" t="s">
        <v>11</v>
      </c>
      <c r="H19" s="25" t="s">
        <v>4</v>
      </c>
      <c r="I19" s="22">
        <f>countif(D:D,"o")</f>
        <v>0</v>
      </c>
      <c r="J19" s="22">
        <f>countif(D:D,"x")</f>
        <v>28</v>
      </c>
    </row>
    <row r="20">
      <c r="A20" s="43" t="s">
        <v>560</v>
      </c>
      <c r="B20" s="43" t="s">
        <v>564</v>
      </c>
      <c r="C20" s="44" t="s">
        <v>110</v>
      </c>
      <c r="D20" s="44" t="s">
        <v>431</v>
      </c>
      <c r="E20" s="44" t="s">
        <v>11</v>
      </c>
      <c r="F20" s="44" t="s">
        <v>11</v>
      </c>
      <c r="G20" s="44" t="s">
        <v>11</v>
      </c>
      <c r="H20" s="25" t="s">
        <v>5</v>
      </c>
      <c r="I20" s="22">
        <f>countif(E:E,"o")</f>
        <v>1</v>
      </c>
      <c r="J20" s="22">
        <f>countif(E:E,"x")</f>
        <v>27</v>
      </c>
    </row>
    <row r="21">
      <c r="A21" s="43" t="s">
        <v>560</v>
      </c>
      <c r="B21" s="43" t="s">
        <v>565</v>
      </c>
      <c r="C21" s="44" t="s">
        <v>99</v>
      </c>
      <c r="D21" s="44" t="s">
        <v>11</v>
      </c>
      <c r="E21" s="44" t="s">
        <v>11</v>
      </c>
      <c r="F21" s="44" t="s">
        <v>11</v>
      </c>
      <c r="G21" s="44" t="s">
        <v>11</v>
      </c>
      <c r="H21" s="25" t="s">
        <v>6</v>
      </c>
      <c r="I21" s="22">
        <f>countif(F:F,"o")</f>
        <v>0</v>
      </c>
      <c r="J21" s="22">
        <f>countif(F:F,"x")</f>
        <v>28</v>
      </c>
    </row>
    <row r="22">
      <c r="A22" s="43" t="s">
        <v>560</v>
      </c>
      <c r="B22" s="43" t="s">
        <v>566</v>
      </c>
      <c r="C22" s="44" t="s">
        <v>133</v>
      </c>
      <c r="D22" s="44" t="s">
        <v>11</v>
      </c>
      <c r="E22" s="44" t="s">
        <v>11</v>
      </c>
      <c r="F22" s="44" t="s">
        <v>11</v>
      </c>
      <c r="G22" s="44" t="s">
        <v>11</v>
      </c>
      <c r="H22" s="26" t="s">
        <v>7</v>
      </c>
      <c r="I22" s="22">
        <f>countif(G:G,"o")</f>
        <v>0</v>
      </c>
      <c r="J22" s="22">
        <f>countif(G:G,"x")</f>
        <v>28</v>
      </c>
    </row>
    <row r="23">
      <c r="A23" s="43" t="s">
        <v>560</v>
      </c>
      <c r="B23" s="43" t="s">
        <v>567</v>
      </c>
      <c r="C23" s="44" t="s">
        <v>119</v>
      </c>
      <c r="D23" s="44" t="s">
        <v>11</v>
      </c>
      <c r="E23" s="44" t="s">
        <v>11</v>
      </c>
      <c r="F23" s="44" t="s">
        <v>11</v>
      </c>
      <c r="G23" s="44" t="s">
        <v>11</v>
      </c>
    </row>
    <row r="24">
      <c r="A24" s="43" t="s">
        <v>568</v>
      </c>
      <c r="B24" s="43" t="s">
        <v>569</v>
      </c>
      <c r="C24" s="44" t="s">
        <v>43</v>
      </c>
      <c r="D24" s="44" t="s">
        <v>431</v>
      </c>
      <c r="E24" s="44" t="s">
        <v>11</v>
      </c>
      <c r="F24" s="44" t="s">
        <v>11</v>
      </c>
      <c r="G24" s="44" t="s">
        <v>11</v>
      </c>
    </row>
    <row r="25">
      <c r="A25" s="43" t="s">
        <v>568</v>
      </c>
      <c r="B25" s="43" t="s">
        <v>570</v>
      </c>
      <c r="C25" s="44" t="s">
        <v>110</v>
      </c>
      <c r="D25" s="44" t="s">
        <v>11</v>
      </c>
      <c r="E25" s="44" t="s">
        <v>11</v>
      </c>
      <c r="F25" s="44" t="s">
        <v>11</v>
      </c>
      <c r="G25" s="44" t="s">
        <v>11</v>
      </c>
    </row>
    <row r="26">
      <c r="A26" s="43" t="s">
        <v>568</v>
      </c>
      <c r="B26" s="43" t="s">
        <v>571</v>
      </c>
      <c r="C26" s="44" t="s">
        <v>110</v>
      </c>
      <c r="D26" s="44" t="s">
        <v>431</v>
      </c>
      <c r="E26" s="44" t="s">
        <v>11</v>
      </c>
      <c r="F26" s="44" t="s">
        <v>11</v>
      </c>
      <c r="G26" s="44" t="s">
        <v>11</v>
      </c>
    </row>
    <row r="27">
      <c r="A27" s="43" t="s">
        <v>568</v>
      </c>
      <c r="B27" s="43" t="s">
        <v>572</v>
      </c>
      <c r="C27" s="44" t="s">
        <v>79</v>
      </c>
      <c r="D27" s="44" t="s">
        <v>431</v>
      </c>
      <c r="E27" s="44" t="s">
        <v>11</v>
      </c>
      <c r="F27" s="44" t="s">
        <v>11</v>
      </c>
      <c r="G27" s="44" t="s">
        <v>11</v>
      </c>
    </row>
    <row r="28">
      <c r="A28" s="43" t="s">
        <v>568</v>
      </c>
      <c r="B28" s="43" t="s">
        <v>573</v>
      </c>
      <c r="C28" s="44" t="s">
        <v>133</v>
      </c>
      <c r="D28" s="44" t="s">
        <v>11</v>
      </c>
      <c r="E28" s="44" t="s">
        <v>11</v>
      </c>
      <c r="F28" s="44" t="s">
        <v>11</v>
      </c>
      <c r="G28" s="44" t="s">
        <v>11</v>
      </c>
    </row>
    <row r="29">
      <c r="A29" s="43" t="s">
        <v>568</v>
      </c>
      <c r="B29" s="43" t="s">
        <v>574</v>
      </c>
      <c r="C29" s="44" t="s">
        <v>119</v>
      </c>
      <c r="D29" s="44" t="s">
        <v>431</v>
      </c>
      <c r="E29" s="44" t="s">
        <v>11</v>
      </c>
      <c r="F29" s="44" t="s">
        <v>11</v>
      </c>
      <c r="G29" s="44" t="s">
        <v>11</v>
      </c>
    </row>
    <row r="30">
      <c r="A30" s="46" t="s">
        <v>568</v>
      </c>
      <c r="B30" s="46" t="s">
        <v>575</v>
      </c>
      <c r="C30" s="47" t="s">
        <v>119</v>
      </c>
      <c r="D30" s="44" t="s">
        <v>11</v>
      </c>
      <c r="E30" s="44" t="s">
        <v>11</v>
      </c>
      <c r="F30" s="44" t="s">
        <v>11</v>
      </c>
      <c r="G30" s="44" t="s">
        <v>11</v>
      </c>
    </row>
    <row r="31">
      <c r="A31" s="38"/>
      <c r="B31" s="38"/>
      <c r="C31" s="48"/>
      <c r="D31" s="40"/>
      <c r="E31" s="40"/>
      <c r="F31" s="40"/>
      <c r="G31" s="40"/>
    </row>
    <row r="32">
      <c r="A32" s="33"/>
      <c r="B32" s="33"/>
      <c r="C32" s="49"/>
      <c r="D32" s="35"/>
      <c r="E32" s="35"/>
      <c r="F32" s="35"/>
      <c r="G32" s="35"/>
    </row>
  </sheetData>
  <mergeCells count="3">
    <mergeCell ref="A1:G1"/>
    <mergeCell ref="H16:O16"/>
    <mergeCell ref="H17:O17"/>
  </mergeCell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576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3" t="s">
        <v>577</v>
      </c>
      <c r="B3" s="43" t="s">
        <v>578</v>
      </c>
      <c r="C3" s="44" t="s">
        <v>13</v>
      </c>
      <c r="D3" s="44" t="s">
        <v>11</v>
      </c>
      <c r="E3" s="44" t="s">
        <v>11</v>
      </c>
      <c r="F3" s="44" t="s">
        <v>11</v>
      </c>
      <c r="G3" s="44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 t="s">
        <v>577</v>
      </c>
      <c r="B4" s="43" t="s">
        <v>579</v>
      </c>
      <c r="C4" s="44" t="s">
        <v>79</v>
      </c>
      <c r="D4" s="44" t="s">
        <v>11</v>
      </c>
      <c r="E4" s="44" t="s">
        <v>11</v>
      </c>
      <c r="F4" s="44" t="s">
        <v>11</v>
      </c>
      <c r="G4" s="44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43" t="s">
        <v>577</v>
      </c>
      <c r="B5" s="43" t="s">
        <v>580</v>
      </c>
      <c r="C5" s="44" t="s">
        <v>13</v>
      </c>
      <c r="D5" s="44" t="s">
        <v>11</v>
      </c>
      <c r="E5" s="44" t="s">
        <v>11</v>
      </c>
      <c r="F5" s="44" t="s">
        <v>11</v>
      </c>
      <c r="G5" s="44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43" t="s">
        <v>577</v>
      </c>
      <c r="B6" s="43" t="s">
        <v>581</v>
      </c>
      <c r="C6" s="44" t="s">
        <v>13</v>
      </c>
      <c r="D6" s="44" t="s">
        <v>11</v>
      </c>
      <c r="E6" s="44" t="s">
        <v>11</v>
      </c>
      <c r="F6" s="44" t="s">
        <v>11</v>
      </c>
      <c r="G6" s="44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5</v>
      </c>
      <c r="N6" s="15" t="s">
        <v>25</v>
      </c>
      <c r="O6" s="15">
        <f>countif(C:C,"a4")</f>
        <v>0</v>
      </c>
      <c r="P6" s="15">
        <f t="shared" ref="P6:P16" si="1">sum(I6,K6,M6,O6)</f>
        <v>5</v>
      </c>
    </row>
    <row r="7">
      <c r="A7" s="43" t="s">
        <v>577</v>
      </c>
      <c r="B7" s="43" t="s">
        <v>582</v>
      </c>
      <c r="C7" s="44" t="s">
        <v>13</v>
      </c>
      <c r="D7" s="44" t="s">
        <v>11</v>
      </c>
      <c r="E7" s="44" t="s">
        <v>11</v>
      </c>
      <c r="F7" s="44" t="s">
        <v>11</v>
      </c>
      <c r="G7" s="44" t="s">
        <v>11</v>
      </c>
      <c r="H7" s="15" t="s">
        <v>27</v>
      </c>
      <c r="I7" s="15">
        <f>countif(C:C,"b1")</f>
        <v>0</v>
      </c>
      <c r="J7" s="15" t="s">
        <v>28</v>
      </c>
      <c r="K7" s="15">
        <f>countif(C:C,"b2")</f>
        <v>0</v>
      </c>
      <c r="L7" s="15" t="s">
        <v>29</v>
      </c>
      <c r="M7" s="15">
        <f>countif(C:C,"b3")</f>
        <v>0</v>
      </c>
      <c r="N7" s="15" t="s">
        <v>30</v>
      </c>
      <c r="O7" s="15">
        <f>countif(C:C,"b4")</f>
        <v>0</v>
      </c>
      <c r="P7" s="15">
        <f t="shared" si="1"/>
        <v>0</v>
      </c>
    </row>
    <row r="8">
      <c r="A8" s="43" t="s">
        <v>577</v>
      </c>
      <c r="B8" s="43" t="s">
        <v>583</v>
      </c>
      <c r="C8" s="44" t="s">
        <v>13</v>
      </c>
      <c r="D8" s="44" t="s">
        <v>11</v>
      </c>
      <c r="E8" s="44" t="s">
        <v>11</v>
      </c>
      <c r="F8" s="44" t="s">
        <v>11</v>
      </c>
      <c r="G8" s="44" t="s">
        <v>11</v>
      </c>
      <c r="H8" s="15" t="s">
        <v>32</v>
      </c>
      <c r="I8" s="15">
        <f>countif(C:C,"c1")</f>
        <v>0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1</v>
      </c>
      <c r="N8" s="15" t="s">
        <v>35</v>
      </c>
      <c r="O8" s="15">
        <f>countif(C:C,"c4")</f>
        <v>0</v>
      </c>
      <c r="P8" s="15">
        <f t="shared" si="1"/>
        <v>1</v>
      </c>
    </row>
    <row r="9">
      <c r="A9" s="43" t="s">
        <v>577</v>
      </c>
      <c r="B9" s="43" t="s">
        <v>584</v>
      </c>
      <c r="C9" s="44" t="s">
        <v>91</v>
      </c>
      <c r="D9" s="44" t="s">
        <v>11</v>
      </c>
      <c r="E9" s="44" t="s">
        <v>11</v>
      </c>
      <c r="F9" s="44" t="s">
        <v>11</v>
      </c>
      <c r="G9" s="44" t="s">
        <v>11</v>
      </c>
      <c r="H9" s="15" t="s">
        <v>37</v>
      </c>
      <c r="I9" s="16">
        <f>countif(C:C,"d1")</f>
        <v>0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0</v>
      </c>
    </row>
    <row r="10">
      <c r="A10" s="46" t="s">
        <v>577</v>
      </c>
      <c r="B10" s="46" t="s">
        <v>585</v>
      </c>
      <c r="C10" s="47" t="s">
        <v>88</v>
      </c>
      <c r="D10" s="44" t="s">
        <v>11</v>
      </c>
      <c r="E10" s="44" t="s">
        <v>11</v>
      </c>
      <c r="F10" s="44" t="s">
        <v>11</v>
      </c>
      <c r="G10" s="44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38"/>
      <c r="B11" s="50"/>
      <c r="C11" s="48"/>
      <c r="D11" s="40"/>
      <c r="E11" s="40"/>
      <c r="F11" s="40"/>
      <c r="G11" s="42"/>
      <c r="H11" s="15" t="s">
        <v>49</v>
      </c>
      <c r="I11" s="16">
        <f>countif(C:C,"f1")</f>
        <v>0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0</v>
      </c>
    </row>
    <row r="12">
      <c r="A12" s="33"/>
      <c r="B12" s="51"/>
      <c r="C12" s="49"/>
      <c r="D12" s="35"/>
      <c r="E12" s="35"/>
      <c r="F12" s="35"/>
      <c r="G12" s="41"/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0</v>
      </c>
      <c r="N12" s="15" t="s">
        <v>57</v>
      </c>
      <c r="O12" s="15">
        <f>countif(C:C,"g4")</f>
        <v>0</v>
      </c>
      <c r="P12" s="15">
        <f t="shared" si="1"/>
        <v>0</v>
      </c>
    </row>
    <row r="13">
      <c r="A13" s="33"/>
      <c r="B13" s="51"/>
      <c r="C13" s="49"/>
      <c r="D13" s="35"/>
      <c r="E13" s="35"/>
      <c r="F13" s="35"/>
      <c r="G13" s="41"/>
      <c r="H13" s="15" t="s">
        <v>59</v>
      </c>
      <c r="I13" s="15">
        <f>countif(C:C,"h1")</f>
        <v>0</v>
      </c>
      <c r="J13" s="15" t="s">
        <v>60</v>
      </c>
      <c r="K13" s="15">
        <f>countif(C:C,"h2")</f>
        <v>1</v>
      </c>
      <c r="L13" s="15" t="s">
        <v>61</v>
      </c>
      <c r="M13" s="15">
        <f>countif(C:C,"h3")</f>
        <v>1</v>
      </c>
      <c r="N13" s="15" t="s">
        <v>62</v>
      </c>
      <c r="O13" s="15">
        <f>countif(C:C,"h4")</f>
        <v>0</v>
      </c>
      <c r="P13" s="15">
        <f t="shared" si="1"/>
        <v>2</v>
      </c>
    </row>
    <row r="14">
      <c r="A14" s="33"/>
      <c r="B14" s="51"/>
      <c r="C14" s="49"/>
      <c r="D14" s="35"/>
      <c r="E14" s="35"/>
      <c r="F14" s="35"/>
      <c r="G14" s="41"/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0</v>
      </c>
      <c r="N14" s="15" t="s">
        <v>67</v>
      </c>
      <c r="O14" s="15">
        <f>countif(C:C,"i4")</f>
        <v>0</v>
      </c>
      <c r="P14" s="15">
        <f t="shared" si="1"/>
        <v>0</v>
      </c>
    </row>
    <row r="15">
      <c r="A15" s="33"/>
      <c r="B15" s="51"/>
      <c r="C15" s="49"/>
      <c r="D15" s="35"/>
      <c r="E15" s="35"/>
      <c r="F15" s="35"/>
      <c r="G15" s="41"/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0</v>
      </c>
      <c r="N15" s="15" t="s">
        <v>72</v>
      </c>
      <c r="O15" s="15">
        <f>countif(C:C,"j4")</f>
        <v>0</v>
      </c>
      <c r="P15" s="15">
        <f t="shared" si="1"/>
        <v>0</v>
      </c>
    </row>
    <row r="16">
      <c r="A16" s="33"/>
      <c r="B16" s="51"/>
      <c r="C16" s="49"/>
      <c r="D16" s="35"/>
      <c r="E16" s="35"/>
      <c r="F16" s="35"/>
      <c r="G16" s="41"/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33"/>
      <c r="B17" s="51"/>
      <c r="C17" s="49"/>
      <c r="D17" s="35"/>
      <c r="E17" s="35"/>
      <c r="F17" s="35"/>
      <c r="G17" s="41"/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8</v>
      </c>
    </row>
    <row r="18">
      <c r="A18" s="33"/>
      <c r="B18" s="51"/>
      <c r="C18" s="49"/>
      <c r="D18" s="35"/>
      <c r="E18" s="35"/>
      <c r="F18" s="35"/>
      <c r="G18" s="41"/>
      <c r="H18" s="21"/>
      <c r="I18" s="22" t="s">
        <v>80</v>
      </c>
      <c r="J18" s="23" t="s">
        <v>81</v>
      </c>
    </row>
    <row r="19">
      <c r="A19" s="33"/>
      <c r="B19" s="51"/>
      <c r="C19" s="49"/>
      <c r="D19" s="35"/>
      <c r="E19" s="35"/>
      <c r="F19" s="35"/>
      <c r="G19" s="41"/>
      <c r="H19" s="25" t="s">
        <v>4</v>
      </c>
      <c r="I19" s="22">
        <f>countif(D:D,"o")</f>
        <v>0</v>
      </c>
      <c r="J19" s="22">
        <f>countif(D:D,"x")</f>
        <v>8</v>
      </c>
    </row>
    <row r="20">
      <c r="A20" s="33"/>
      <c r="B20" s="51"/>
      <c r="C20" s="49"/>
      <c r="D20" s="35"/>
      <c r="E20" s="35"/>
      <c r="F20" s="35"/>
      <c r="G20" s="41"/>
      <c r="H20" s="25" t="s">
        <v>5</v>
      </c>
      <c r="I20" s="22">
        <f>countif(E:E,"o")</f>
        <v>0</v>
      </c>
      <c r="J20" s="22">
        <f>countif(E:E,"x")</f>
        <v>8</v>
      </c>
    </row>
    <row r="21">
      <c r="A21" s="33"/>
      <c r="B21" s="51"/>
      <c r="C21" s="49"/>
      <c r="D21" s="35"/>
      <c r="E21" s="35"/>
      <c r="F21" s="35"/>
      <c r="G21" s="41"/>
      <c r="H21" s="25" t="s">
        <v>6</v>
      </c>
      <c r="I21" s="22">
        <f>countif(F:F,"o")</f>
        <v>0</v>
      </c>
      <c r="J21" s="22">
        <f>countif(F:F,"x")</f>
        <v>8</v>
      </c>
    </row>
    <row r="22">
      <c r="A22" s="33"/>
      <c r="B22" s="51"/>
      <c r="C22" s="49"/>
      <c r="D22" s="35"/>
      <c r="E22" s="35"/>
      <c r="F22" s="35"/>
      <c r="G22" s="41"/>
      <c r="H22" s="26" t="s">
        <v>7</v>
      </c>
      <c r="I22" s="22">
        <f>countif(G:G,"o")</f>
        <v>0</v>
      </c>
      <c r="J22" s="22">
        <f>countif(G:G,"x")</f>
        <v>8</v>
      </c>
    </row>
    <row r="23">
      <c r="A23" s="33"/>
      <c r="B23" s="51"/>
      <c r="C23" s="49"/>
      <c r="D23" s="35"/>
      <c r="E23" s="35"/>
      <c r="F23" s="35"/>
      <c r="G23" s="35"/>
    </row>
    <row r="24">
      <c r="A24" s="33"/>
      <c r="B24" s="51"/>
      <c r="C24" s="49"/>
      <c r="D24" s="35"/>
      <c r="E24" s="35"/>
      <c r="F24" s="35"/>
      <c r="G24" s="35"/>
    </row>
    <row r="25">
      <c r="A25" s="33"/>
      <c r="B25" s="51"/>
      <c r="C25" s="49"/>
      <c r="D25" s="35"/>
      <c r="E25" s="35"/>
      <c r="F25" s="35"/>
      <c r="G25" s="35"/>
    </row>
    <row r="26">
      <c r="A26" s="33"/>
      <c r="B26" s="51"/>
      <c r="C26" s="49"/>
      <c r="D26" s="35"/>
      <c r="E26" s="35"/>
      <c r="F26" s="35"/>
      <c r="G26" s="35"/>
    </row>
    <row r="27">
      <c r="A27" s="33"/>
      <c r="B27" s="33"/>
      <c r="C27" s="35"/>
      <c r="D27" s="35"/>
      <c r="E27" s="35"/>
      <c r="F27" s="35"/>
      <c r="G27" s="35"/>
    </row>
    <row r="28">
      <c r="A28" s="33"/>
      <c r="B28" s="33"/>
      <c r="C28" s="35"/>
      <c r="D28" s="35"/>
      <c r="E28" s="35"/>
      <c r="F28" s="35"/>
      <c r="G28" s="35"/>
    </row>
    <row r="29">
      <c r="A29" s="33"/>
      <c r="B29" s="33"/>
      <c r="C29" s="35"/>
      <c r="D29" s="35"/>
      <c r="E29" s="35"/>
      <c r="F29" s="35"/>
      <c r="G29" s="35"/>
    </row>
    <row r="30">
      <c r="A30" s="33"/>
      <c r="B30" s="33"/>
      <c r="C30" s="35"/>
      <c r="D30" s="35"/>
      <c r="E30" s="35"/>
      <c r="F30" s="35"/>
      <c r="G30" s="35"/>
    </row>
    <row r="31">
      <c r="A31" s="33"/>
      <c r="B31" s="33"/>
      <c r="C31" s="49"/>
      <c r="D31" s="35"/>
      <c r="E31" s="35"/>
      <c r="F31" s="35"/>
      <c r="G31" s="35"/>
    </row>
    <row r="32">
      <c r="A32" s="33"/>
      <c r="B32" s="33"/>
      <c r="C32" s="49"/>
      <c r="D32" s="35"/>
      <c r="E32" s="35"/>
      <c r="F32" s="35"/>
      <c r="G32" s="35"/>
    </row>
  </sheetData>
  <mergeCells count="3">
    <mergeCell ref="A1:G1"/>
    <mergeCell ref="H16:O16"/>
    <mergeCell ref="H17:O17"/>
  </mergeCell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586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3" t="s">
        <v>587</v>
      </c>
      <c r="B3" s="43" t="s">
        <v>588</v>
      </c>
      <c r="C3" s="44" t="s">
        <v>43</v>
      </c>
      <c r="D3" s="44" t="s">
        <v>11</v>
      </c>
      <c r="E3" s="44" t="s">
        <v>11</v>
      </c>
      <c r="F3" s="44" t="s">
        <v>11</v>
      </c>
      <c r="G3" s="44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 t="s">
        <v>587</v>
      </c>
      <c r="B4" s="43" t="s">
        <v>589</v>
      </c>
      <c r="C4" s="44" t="s">
        <v>374</v>
      </c>
      <c r="D4" s="44" t="s">
        <v>429</v>
      </c>
      <c r="E4" s="44" t="s">
        <v>11</v>
      </c>
      <c r="F4" s="44" t="s">
        <v>11</v>
      </c>
      <c r="G4" s="44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43" t="s">
        <v>587</v>
      </c>
      <c r="B5" s="43" t="s">
        <v>590</v>
      </c>
      <c r="C5" s="44" t="s">
        <v>91</v>
      </c>
      <c r="D5" s="44" t="s">
        <v>11</v>
      </c>
      <c r="E5" s="44" t="s">
        <v>11</v>
      </c>
      <c r="F5" s="44" t="s">
        <v>11</v>
      </c>
      <c r="G5" s="44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43" t="s">
        <v>587</v>
      </c>
      <c r="B6" s="43" t="s">
        <v>591</v>
      </c>
      <c r="C6" s="44" t="s">
        <v>108</v>
      </c>
      <c r="D6" s="44" t="s">
        <v>11</v>
      </c>
      <c r="E6" s="44" t="s">
        <v>11</v>
      </c>
      <c r="F6" s="44" t="s">
        <v>11</v>
      </c>
      <c r="G6" s="44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1</v>
      </c>
      <c r="N6" s="15" t="s">
        <v>25</v>
      </c>
      <c r="O6" s="15">
        <f>countif(C:C,"a4")</f>
        <v>0</v>
      </c>
      <c r="P6" s="15">
        <f t="shared" ref="P6:P16" si="1">sum(I6,K6,M6,O6)</f>
        <v>1</v>
      </c>
    </row>
    <row r="7">
      <c r="A7" s="43" t="s">
        <v>587</v>
      </c>
      <c r="B7" s="43" t="s">
        <v>592</v>
      </c>
      <c r="C7" s="44" t="s">
        <v>105</v>
      </c>
      <c r="D7" s="44" t="s">
        <v>11</v>
      </c>
      <c r="E7" s="44" t="s">
        <v>420</v>
      </c>
      <c r="F7" s="44" t="s">
        <v>11</v>
      </c>
      <c r="G7" s="44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0</v>
      </c>
      <c r="L7" s="15" t="s">
        <v>29</v>
      </c>
      <c r="M7" s="15">
        <f>countif(C:C,"b3")</f>
        <v>4</v>
      </c>
      <c r="N7" s="15" t="s">
        <v>30</v>
      </c>
      <c r="O7" s="15">
        <f>countif(C:C,"b4")</f>
        <v>0</v>
      </c>
      <c r="P7" s="15">
        <f t="shared" si="1"/>
        <v>5</v>
      </c>
    </row>
    <row r="8">
      <c r="A8" s="43" t="s">
        <v>587</v>
      </c>
      <c r="B8" s="43" t="s">
        <v>593</v>
      </c>
      <c r="C8" s="44" t="s">
        <v>105</v>
      </c>
      <c r="D8" s="44" t="s">
        <v>11</v>
      </c>
      <c r="E8" s="44" t="s">
        <v>11</v>
      </c>
      <c r="F8" s="44" t="s">
        <v>11</v>
      </c>
      <c r="G8" s="44" t="s">
        <v>11</v>
      </c>
      <c r="H8" s="15" t="s">
        <v>32</v>
      </c>
      <c r="I8" s="15">
        <f>countif(C:C,"c1")</f>
        <v>0</v>
      </c>
      <c r="J8" s="15" t="s">
        <v>33</v>
      </c>
      <c r="K8" s="15">
        <f>countif(C:C,"c2")</f>
        <v>0</v>
      </c>
      <c r="L8" s="15" t="s">
        <v>34</v>
      </c>
      <c r="M8" s="15">
        <f>countif(C:C,"c3")</f>
        <v>3</v>
      </c>
      <c r="N8" s="15" t="s">
        <v>35</v>
      </c>
      <c r="O8" s="15">
        <f>countif(C:C,"c4")</f>
        <v>0</v>
      </c>
      <c r="P8" s="15">
        <f t="shared" si="1"/>
        <v>3</v>
      </c>
    </row>
    <row r="9">
      <c r="A9" s="43" t="s">
        <v>587</v>
      </c>
      <c r="B9" s="43" t="s">
        <v>594</v>
      </c>
      <c r="C9" s="44" t="s">
        <v>105</v>
      </c>
      <c r="D9" s="44" t="s">
        <v>11</v>
      </c>
      <c r="E9" s="44" t="s">
        <v>11</v>
      </c>
      <c r="F9" s="44" t="s">
        <v>11</v>
      </c>
      <c r="G9" s="44" t="s">
        <v>11</v>
      </c>
      <c r="H9" s="15" t="s">
        <v>37</v>
      </c>
      <c r="I9" s="16">
        <f>countif(C:C,"d1")</f>
        <v>2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1</v>
      </c>
      <c r="N9" s="15" t="s">
        <v>40</v>
      </c>
      <c r="O9" s="15">
        <f>countif(C:C,"d4")</f>
        <v>0</v>
      </c>
      <c r="P9" s="15">
        <f t="shared" si="1"/>
        <v>3</v>
      </c>
    </row>
    <row r="10">
      <c r="A10" s="43" t="s">
        <v>587</v>
      </c>
      <c r="B10" s="43" t="s">
        <v>595</v>
      </c>
      <c r="C10" s="44" t="s">
        <v>13</v>
      </c>
      <c r="D10" s="44" t="s">
        <v>11</v>
      </c>
      <c r="E10" s="44" t="s">
        <v>11</v>
      </c>
      <c r="F10" s="44" t="s">
        <v>11</v>
      </c>
      <c r="G10" s="44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43" t="s">
        <v>587</v>
      </c>
      <c r="B11" s="43" t="s">
        <v>596</v>
      </c>
      <c r="C11" s="44" t="s">
        <v>110</v>
      </c>
      <c r="D11" s="44" t="s">
        <v>11</v>
      </c>
      <c r="E11" s="44" t="s">
        <v>11</v>
      </c>
      <c r="F11" s="44" t="s">
        <v>11</v>
      </c>
      <c r="G11" s="44" t="s">
        <v>11</v>
      </c>
      <c r="H11" s="15" t="s">
        <v>49</v>
      </c>
      <c r="I11" s="16">
        <f>countif(C:C,"f1")</f>
        <v>1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0</v>
      </c>
      <c r="N11" s="15" t="s">
        <v>52</v>
      </c>
      <c r="O11" s="15">
        <f>countif(C:C,"f4")</f>
        <v>0</v>
      </c>
      <c r="P11" s="15">
        <f t="shared" si="1"/>
        <v>1</v>
      </c>
    </row>
    <row r="12">
      <c r="A12" s="43" t="s">
        <v>587</v>
      </c>
      <c r="B12" s="43" t="s">
        <v>597</v>
      </c>
      <c r="C12" s="44" t="s">
        <v>108</v>
      </c>
      <c r="D12" s="44" t="s">
        <v>11</v>
      </c>
      <c r="E12" s="44" t="s">
        <v>11</v>
      </c>
      <c r="F12" s="44" t="s">
        <v>11</v>
      </c>
      <c r="G12" s="44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0</v>
      </c>
      <c r="N12" s="15" t="s">
        <v>57</v>
      </c>
      <c r="O12" s="15">
        <f>countif(C:C,"g4")</f>
        <v>0</v>
      </c>
      <c r="P12" s="15">
        <f t="shared" si="1"/>
        <v>0</v>
      </c>
    </row>
    <row r="13">
      <c r="A13" s="43" t="s">
        <v>587</v>
      </c>
      <c r="B13" s="43" t="s">
        <v>598</v>
      </c>
      <c r="C13" s="44" t="s">
        <v>108</v>
      </c>
      <c r="D13" s="44" t="s">
        <v>11</v>
      </c>
      <c r="E13" s="44" t="s">
        <v>11</v>
      </c>
      <c r="F13" s="44" t="s">
        <v>11</v>
      </c>
      <c r="G13" s="44" t="s">
        <v>11</v>
      </c>
      <c r="H13" s="15" t="s">
        <v>59</v>
      </c>
      <c r="I13" s="15">
        <f>countif(C:C,"h1")</f>
        <v>1</v>
      </c>
      <c r="J13" s="15" t="s">
        <v>60</v>
      </c>
      <c r="K13" s="15">
        <f>countif(C:C,"h2")</f>
        <v>1</v>
      </c>
      <c r="L13" s="15" t="s">
        <v>61</v>
      </c>
      <c r="M13" s="15">
        <f>countif(C:C,"h3")</f>
        <v>3</v>
      </c>
      <c r="N13" s="15" t="s">
        <v>62</v>
      </c>
      <c r="O13" s="15">
        <f>countif(C:C,"h4")</f>
        <v>0</v>
      </c>
      <c r="P13" s="15">
        <f t="shared" si="1"/>
        <v>5</v>
      </c>
    </row>
    <row r="14">
      <c r="A14" s="43" t="s">
        <v>587</v>
      </c>
      <c r="B14" s="43" t="s">
        <v>599</v>
      </c>
      <c r="C14" s="44" t="s">
        <v>108</v>
      </c>
      <c r="D14" s="44" t="s">
        <v>11</v>
      </c>
      <c r="E14" s="44" t="s">
        <v>11</v>
      </c>
      <c r="F14" s="44" t="s">
        <v>11</v>
      </c>
      <c r="G14" s="44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2</v>
      </c>
      <c r="N14" s="15" t="s">
        <v>67</v>
      </c>
      <c r="O14" s="15">
        <f>countif(C:C,"i4")</f>
        <v>0</v>
      </c>
      <c r="P14" s="15">
        <f t="shared" si="1"/>
        <v>2</v>
      </c>
    </row>
    <row r="15">
      <c r="A15" s="43" t="s">
        <v>587</v>
      </c>
      <c r="B15" s="43" t="s">
        <v>600</v>
      </c>
      <c r="C15" s="44" t="s">
        <v>190</v>
      </c>
      <c r="D15" s="44" t="s">
        <v>11</v>
      </c>
      <c r="E15" s="44" t="s">
        <v>11</v>
      </c>
      <c r="F15" s="44" t="s">
        <v>11</v>
      </c>
      <c r="G15" s="44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3</v>
      </c>
      <c r="N15" s="15" t="s">
        <v>72</v>
      </c>
      <c r="O15" s="15">
        <f>countif(C:C,"j4")</f>
        <v>0</v>
      </c>
      <c r="P15" s="15">
        <f t="shared" si="1"/>
        <v>3</v>
      </c>
    </row>
    <row r="16">
      <c r="A16" s="43" t="s">
        <v>587</v>
      </c>
      <c r="B16" s="43" t="s">
        <v>601</v>
      </c>
      <c r="C16" s="44" t="s">
        <v>190</v>
      </c>
      <c r="D16" s="44" t="s">
        <v>11</v>
      </c>
      <c r="E16" s="44" t="s">
        <v>11</v>
      </c>
      <c r="F16" s="44" t="s">
        <v>11</v>
      </c>
      <c r="G16" s="44" t="s">
        <v>420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43" t="s">
        <v>587</v>
      </c>
      <c r="B17" s="43" t="s">
        <v>602</v>
      </c>
      <c r="C17" s="44" t="s">
        <v>119</v>
      </c>
      <c r="D17" s="44" t="s">
        <v>11</v>
      </c>
      <c r="E17" s="44" t="s">
        <v>11</v>
      </c>
      <c r="F17" s="44" t="s">
        <v>11</v>
      </c>
      <c r="G17" s="44" t="s">
        <v>420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23</v>
      </c>
    </row>
    <row r="18">
      <c r="A18" s="43" t="s">
        <v>587</v>
      </c>
      <c r="B18" s="43" t="s">
        <v>603</v>
      </c>
      <c r="C18" s="44" t="s">
        <v>79</v>
      </c>
      <c r="D18" s="44" t="s">
        <v>420</v>
      </c>
      <c r="E18" s="44" t="s">
        <v>11</v>
      </c>
      <c r="F18" s="44" t="s">
        <v>11</v>
      </c>
      <c r="G18" s="44" t="s">
        <v>11</v>
      </c>
      <c r="H18" s="21"/>
      <c r="I18" s="22" t="s">
        <v>80</v>
      </c>
      <c r="J18" s="23" t="s">
        <v>81</v>
      </c>
    </row>
    <row r="19">
      <c r="A19" s="43" t="s">
        <v>587</v>
      </c>
      <c r="B19" s="43" t="s">
        <v>604</v>
      </c>
      <c r="C19" s="44" t="s">
        <v>79</v>
      </c>
      <c r="D19" s="44" t="s">
        <v>11</v>
      </c>
      <c r="E19" s="44" t="s">
        <v>420</v>
      </c>
      <c r="F19" s="44" t="s">
        <v>11</v>
      </c>
      <c r="G19" s="44" t="s">
        <v>11</v>
      </c>
      <c r="H19" s="25" t="s">
        <v>4</v>
      </c>
      <c r="I19" s="22">
        <f>countif(D:D,"o")</f>
        <v>2</v>
      </c>
      <c r="J19" s="22">
        <f>countif(D:D,"x")</f>
        <v>21</v>
      </c>
    </row>
    <row r="20">
      <c r="A20" s="43" t="s">
        <v>587</v>
      </c>
      <c r="B20" s="43" t="s">
        <v>605</v>
      </c>
      <c r="C20" s="44" t="s">
        <v>199</v>
      </c>
      <c r="D20" s="44" t="s">
        <v>11</v>
      </c>
      <c r="E20" s="44" t="s">
        <v>11</v>
      </c>
      <c r="F20" s="44" t="s">
        <v>11</v>
      </c>
      <c r="G20" s="44" t="s">
        <v>11</v>
      </c>
      <c r="H20" s="25" t="s">
        <v>5</v>
      </c>
      <c r="I20" s="22">
        <f>countif(E:E,"o")</f>
        <v>2</v>
      </c>
      <c r="J20" s="22">
        <f>countif(E:E,"x")</f>
        <v>21</v>
      </c>
    </row>
    <row r="21">
      <c r="A21" s="43" t="s">
        <v>587</v>
      </c>
      <c r="B21" s="43" t="s">
        <v>606</v>
      </c>
      <c r="C21" s="44" t="s">
        <v>79</v>
      </c>
      <c r="D21" s="44" t="s">
        <v>11</v>
      </c>
      <c r="E21" s="44" t="s">
        <v>11</v>
      </c>
      <c r="F21" s="44" t="s">
        <v>11</v>
      </c>
      <c r="G21" s="44" t="s">
        <v>11</v>
      </c>
      <c r="H21" s="25" t="s">
        <v>6</v>
      </c>
      <c r="I21" s="22">
        <f>countif(F:F,"o")</f>
        <v>0</v>
      </c>
      <c r="J21" s="22">
        <f>countif(F:F,"x")</f>
        <v>23</v>
      </c>
    </row>
    <row r="22">
      <c r="A22" s="43" t="s">
        <v>587</v>
      </c>
      <c r="B22" s="43" t="s">
        <v>607</v>
      </c>
      <c r="C22" s="44" t="s">
        <v>88</v>
      </c>
      <c r="D22" s="44" t="s">
        <v>11</v>
      </c>
      <c r="E22" s="44" t="s">
        <v>11</v>
      </c>
      <c r="F22" s="44" t="s">
        <v>11</v>
      </c>
      <c r="G22" s="44" t="s">
        <v>11</v>
      </c>
      <c r="H22" s="26" t="s">
        <v>7</v>
      </c>
      <c r="I22" s="22">
        <f>countif(G:G,"o")</f>
        <v>2</v>
      </c>
      <c r="J22" s="22">
        <f>countif(G:G,"x")</f>
        <v>21</v>
      </c>
    </row>
    <row r="23">
      <c r="A23" s="43" t="s">
        <v>587</v>
      </c>
      <c r="B23" s="43" t="s">
        <v>608</v>
      </c>
      <c r="C23" s="44" t="s">
        <v>88</v>
      </c>
      <c r="D23" s="44" t="s">
        <v>11</v>
      </c>
      <c r="E23" s="44" t="s">
        <v>11</v>
      </c>
      <c r="F23" s="44" t="s">
        <v>11</v>
      </c>
      <c r="G23" s="44" t="s">
        <v>11</v>
      </c>
    </row>
    <row r="24">
      <c r="A24" s="43" t="s">
        <v>587</v>
      </c>
      <c r="B24" s="43" t="s">
        <v>609</v>
      </c>
      <c r="C24" s="44" t="s">
        <v>119</v>
      </c>
      <c r="D24" s="44" t="s">
        <v>11</v>
      </c>
      <c r="E24" s="44" t="s">
        <v>11</v>
      </c>
      <c r="F24" s="44" t="s">
        <v>11</v>
      </c>
      <c r="G24" s="44" t="s">
        <v>11</v>
      </c>
    </row>
    <row r="25">
      <c r="A25" s="46" t="s">
        <v>587</v>
      </c>
      <c r="B25" s="46" t="s">
        <v>610</v>
      </c>
      <c r="C25" s="47" t="s">
        <v>88</v>
      </c>
      <c r="D25" s="44" t="s">
        <v>11</v>
      </c>
      <c r="E25" s="44" t="s">
        <v>11</v>
      </c>
      <c r="F25" s="44" t="s">
        <v>11</v>
      </c>
      <c r="G25" s="44" t="s">
        <v>11</v>
      </c>
    </row>
    <row r="26">
      <c r="A26" s="38"/>
      <c r="B26" s="38"/>
      <c r="C26" s="40"/>
      <c r="D26" s="40"/>
      <c r="E26" s="40"/>
      <c r="F26" s="40"/>
      <c r="G26" s="40"/>
    </row>
    <row r="27">
      <c r="A27" s="33"/>
      <c r="B27" s="33"/>
      <c r="C27" s="35"/>
      <c r="D27" s="35"/>
      <c r="E27" s="35"/>
      <c r="F27" s="35"/>
      <c r="G27" s="35"/>
    </row>
    <row r="28">
      <c r="A28" s="33"/>
      <c r="B28" s="33"/>
      <c r="C28" s="35"/>
      <c r="D28" s="35"/>
      <c r="E28" s="35"/>
      <c r="F28" s="35"/>
      <c r="G28" s="35"/>
    </row>
    <row r="29">
      <c r="A29" s="33"/>
      <c r="B29" s="33"/>
      <c r="C29" s="35"/>
      <c r="D29" s="35"/>
      <c r="E29" s="35"/>
      <c r="F29" s="35"/>
      <c r="G29" s="35"/>
    </row>
    <row r="30">
      <c r="A30" s="33"/>
      <c r="B30" s="33"/>
      <c r="C30" s="35"/>
      <c r="D30" s="35"/>
      <c r="E30" s="35"/>
      <c r="F30" s="35"/>
      <c r="G30" s="35"/>
    </row>
    <row r="31">
      <c r="A31" s="33"/>
      <c r="B31" s="33"/>
      <c r="C31" s="49"/>
      <c r="D31" s="35"/>
      <c r="E31" s="35"/>
      <c r="F31" s="35"/>
      <c r="G31" s="35"/>
    </row>
    <row r="32">
      <c r="A32" s="33"/>
      <c r="B32" s="33"/>
      <c r="C32" s="49"/>
      <c r="D32" s="35"/>
      <c r="E32" s="35"/>
      <c r="F32" s="35"/>
      <c r="G32" s="35"/>
    </row>
  </sheetData>
  <mergeCells count="3">
    <mergeCell ref="A1:G1"/>
    <mergeCell ref="H16:O16"/>
    <mergeCell ref="H17:O17"/>
  </mergeCell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611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3" t="s">
        <v>612</v>
      </c>
      <c r="B3" s="52" t="s">
        <v>613</v>
      </c>
      <c r="C3" s="44" t="s">
        <v>79</v>
      </c>
      <c r="D3" s="44" t="s">
        <v>11</v>
      </c>
      <c r="E3" s="44" t="s">
        <v>11</v>
      </c>
      <c r="F3" s="44" t="s">
        <v>11</v>
      </c>
      <c r="G3" s="44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 t="s">
        <v>612</v>
      </c>
      <c r="B4" s="43" t="s">
        <v>614</v>
      </c>
      <c r="C4" s="44" t="s">
        <v>13</v>
      </c>
      <c r="D4" s="44" t="s">
        <v>11</v>
      </c>
      <c r="E4" s="44" t="s">
        <v>11</v>
      </c>
      <c r="F4" s="44" t="s">
        <v>11</v>
      </c>
      <c r="G4" s="44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43" t="s">
        <v>612</v>
      </c>
      <c r="B5" s="43" t="s">
        <v>615</v>
      </c>
      <c r="C5" s="44" t="s">
        <v>91</v>
      </c>
      <c r="D5" s="44" t="s">
        <v>11</v>
      </c>
      <c r="E5" s="44" t="s">
        <v>11</v>
      </c>
      <c r="F5" s="44" t="s">
        <v>11</v>
      </c>
      <c r="G5" s="44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43" t="s">
        <v>612</v>
      </c>
      <c r="B6" s="43" t="s">
        <v>616</v>
      </c>
      <c r="C6" s="44" t="s">
        <v>133</v>
      </c>
      <c r="D6" s="44" t="s">
        <v>11</v>
      </c>
      <c r="E6" s="44" t="s">
        <v>11</v>
      </c>
      <c r="F6" s="44" t="s">
        <v>11</v>
      </c>
      <c r="G6" s="44" t="s">
        <v>11</v>
      </c>
      <c r="H6" s="15" t="s">
        <v>22</v>
      </c>
      <c r="I6" s="15">
        <f>countif(C:C,"a1")</f>
        <v>0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1</v>
      </c>
      <c r="N6" s="15" t="s">
        <v>25</v>
      </c>
      <c r="O6" s="15">
        <f>countif(C:C,"a4")</f>
        <v>0</v>
      </c>
      <c r="P6" s="15">
        <f t="shared" ref="P6:P16" si="1">sum(I6,K6,M6,O6)</f>
        <v>1</v>
      </c>
    </row>
    <row r="7">
      <c r="A7" s="43" t="s">
        <v>612</v>
      </c>
      <c r="B7" s="43" t="s">
        <v>617</v>
      </c>
      <c r="C7" s="44" t="s">
        <v>126</v>
      </c>
      <c r="D7" s="44" t="s">
        <v>11</v>
      </c>
      <c r="E7" s="44" t="s">
        <v>11</v>
      </c>
      <c r="F7" s="44" t="s">
        <v>11</v>
      </c>
      <c r="G7" s="44" t="s">
        <v>11</v>
      </c>
      <c r="H7" s="15" t="s">
        <v>27</v>
      </c>
      <c r="I7" s="15">
        <f>countif(C:C,"b1")</f>
        <v>4</v>
      </c>
      <c r="J7" s="15" t="s">
        <v>28</v>
      </c>
      <c r="K7" s="15">
        <f>countif(C:C,"b2")</f>
        <v>0</v>
      </c>
      <c r="L7" s="15" t="s">
        <v>29</v>
      </c>
      <c r="M7" s="15">
        <f>countif(C:C,"b3")</f>
        <v>0</v>
      </c>
      <c r="N7" s="15" t="s">
        <v>30</v>
      </c>
      <c r="O7" s="15">
        <f>countif(C:C,"b4")</f>
        <v>0</v>
      </c>
      <c r="P7" s="15">
        <f t="shared" si="1"/>
        <v>4</v>
      </c>
    </row>
    <row r="8">
      <c r="A8" s="43" t="s">
        <v>612</v>
      </c>
      <c r="B8" s="43" t="s">
        <v>618</v>
      </c>
      <c r="C8" s="44" t="s">
        <v>126</v>
      </c>
      <c r="D8" s="44" t="s">
        <v>11</v>
      </c>
      <c r="E8" s="44" t="s">
        <v>11</v>
      </c>
      <c r="F8" s="44" t="s">
        <v>11</v>
      </c>
      <c r="G8" s="44" t="s">
        <v>11</v>
      </c>
      <c r="H8" s="15" t="s">
        <v>32</v>
      </c>
      <c r="I8" s="15">
        <f>countif(C:C,"c1")</f>
        <v>2</v>
      </c>
      <c r="J8" s="15" t="s">
        <v>33</v>
      </c>
      <c r="K8" s="15">
        <f>countif(C:C,"c2")</f>
        <v>1</v>
      </c>
      <c r="L8" s="15" t="s">
        <v>34</v>
      </c>
      <c r="M8" s="15">
        <f>countif(C:C,"c3")</f>
        <v>2</v>
      </c>
      <c r="N8" s="15" t="s">
        <v>35</v>
      </c>
      <c r="O8" s="15">
        <f>countif(C:C,"c4")</f>
        <v>0</v>
      </c>
      <c r="P8" s="15">
        <f t="shared" si="1"/>
        <v>5</v>
      </c>
    </row>
    <row r="9">
      <c r="A9" s="43" t="s">
        <v>619</v>
      </c>
      <c r="B9" s="43" t="s">
        <v>620</v>
      </c>
      <c r="C9" s="44" t="s">
        <v>110</v>
      </c>
      <c r="D9" s="44" t="s">
        <v>11</v>
      </c>
      <c r="E9" s="44" t="s">
        <v>11</v>
      </c>
      <c r="F9" s="44" t="s">
        <v>11</v>
      </c>
      <c r="G9" s="44" t="s">
        <v>11</v>
      </c>
      <c r="H9" s="15" t="s">
        <v>37</v>
      </c>
      <c r="I9" s="16">
        <f>countif(C:C,"d1")</f>
        <v>3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3</v>
      </c>
    </row>
    <row r="10">
      <c r="A10" s="43" t="s">
        <v>619</v>
      </c>
      <c r="B10" s="43" t="s">
        <v>621</v>
      </c>
      <c r="C10" s="44" t="s">
        <v>119</v>
      </c>
      <c r="D10" s="44" t="s">
        <v>11</v>
      </c>
      <c r="E10" s="44" t="s">
        <v>11</v>
      </c>
      <c r="F10" s="44" t="s">
        <v>11</v>
      </c>
      <c r="G10" s="44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43" t="s">
        <v>619</v>
      </c>
      <c r="B11" s="43" t="s">
        <v>622</v>
      </c>
      <c r="C11" s="44" t="s">
        <v>119</v>
      </c>
      <c r="D11" s="44" t="s">
        <v>11</v>
      </c>
      <c r="E11" s="44" t="s">
        <v>420</v>
      </c>
      <c r="F11" s="44" t="s">
        <v>11</v>
      </c>
      <c r="G11" s="44" t="s">
        <v>11</v>
      </c>
      <c r="H11" s="15" t="s">
        <v>49</v>
      </c>
      <c r="I11" s="16">
        <f>countif(C:C,"f1")</f>
        <v>0</v>
      </c>
      <c r="J11" s="15" t="s">
        <v>50</v>
      </c>
      <c r="K11" s="15">
        <f>countif(C:C,"f2")</f>
        <v>0</v>
      </c>
      <c r="L11" s="15" t="s">
        <v>51</v>
      </c>
      <c r="M11" s="15">
        <f>countif(C:C,"f3")</f>
        <v>2</v>
      </c>
      <c r="N11" s="15" t="s">
        <v>52</v>
      </c>
      <c r="O11" s="15">
        <f>countif(C:C,"f4")</f>
        <v>0</v>
      </c>
      <c r="P11" s="15">
        <f t="shared" si="1"/>
        <v>2</v>
      </c>
    </row>
    <row r="12">
      <c r="A12" s="43" t="s">
        <v>619</v>
      </c>
      <c r="B12" s="43" t="s">
        <v>623</v>
      </c>
      <c r="C12" s="44" t="s">
        <v>110</v>
      </c>
      <c r="D12" s="44" t="s">
        <v>11</v>
      </c>
      <c r="E12" s="44" t="s">
        <v>11</v>
      </c>
      <c r="F12" s="44" t="s">
        <v>11</v>
      </c>
      <c r="G12" s="44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0</v>
      </c>
      <c r="N12" s="15" t="s">
        <v>57</v>
      </c>
      <c r="O12" s="15">
        <f>countif(C:C,"g4")</f>
        <v>0</v>
      </c>
      <c r="P12" s="15">
        <f t="shared" si="1"/>
        <v>0</v>
      </c>
    </row>
    <row r="13">
      <c r="A13" s="43" t="s">
        <v>619</v>
      </c>
      <c r="B13" s="43" t="s">
        <v>624</v>
      </c>
      <c r="C13" s="44" t="s">
        <v>110</v>
      </c>
      <c r="D13" s="44" t="s">
        <v>11</v>
      </c>
      <c r="E13" s="44" t="s">
        <v>11</v>
      </c>
      <c r="F13" s="44" t="s">
        <v>11</v>
      </c>
      <c r="G13" s="44" t="s">
        <v>11</v>
      </c>
      <c r="H13" s="15" t="s">
        <v>59</v>
      </c>
      <c r="I13" s="15">
        <f>countif(C:C,"h1")</f>
        <v>0</v>
      </c>
      <c r="J13" s="15" t="s">
        <v>60</v>
      </c>
      <c r="K13" s="15">
        <f>countif(C:C,"h2")</f>
        <v>2</v>
      </c>
      <c r="L13" s="15" t="s">
        <v>61</v>
      </c>
      <c r="M13" s="15">
        <f>countif(C:C,"h3")</f>
        <v>1</v>
      </c>
      <c r="N13" s="15" t="s">
        <v>62</v>
      </c>
      <c r="O13" s="15">
        <f>countif(C:C,"h4")</f>
        <v>0</v>
      </c>
      <c r="P13" s="15">
        <f t="shared" si="1"/>
        <v>3</v>
      </c>
    </row>
    <row r="14">
      <c r="A14" s="43" t="s">
        <v>619</v>
      </c>
      <c r="B14" s="43" t="s">
        <v>625</v>
      </c>
      <c r="C14" s="44" t="s">
        <v>119</v>
      </c>
      <c r="D14" s="44" t="s">
        <v>11</v>
      </c>
      <c r="E14" s="44" t="s">
        <v>11</v>
      </c>
      <c r="F14" s="44" t="s">
        <v>11</v>
      </c>
      <c r="G14" s="44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1</v>
      </c>
      <c r="N14" s="15" t="s">
        <v>67</v>
      </c>
      <c r="O14" s="15">
        <f>countif(C:C,"i4")</f>
        <v>0</v>
      </c>
      <c r="P14" s="15">
        <f t="shared" si="1"/>
        <v>1</v>
      </c>
    </row>
    <row r="15">
      <c r="A15" s="43" t="s">
        <v>619</v>
      </c>
      <c r="B15" s="43" t="s">
        <v>626</v>
      </c>
      <c r="C15" s="44" t="s">
        <v>110</v>
      </c>
      <c r="D15" s="44" t="s">
        <v>11</v>
      </c>
      <c r="E15" s="44" t="s">
        <v>11</v>
      </c>
      <c r="F15" s="44" t="s">
        <v>11</v>
      </c>
      <c r="G15" s="44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2</v>
      </c>
      <c r="N15" s="15" t="s">
        <v>72</v>
      </c>
      <c r="O15" s="15">
        <f>countif(C:C,"j4")</f>
        <v>0</v>
      </c>
      <c r="P15" s="15">
        <f t="shared" si="1"/>
        <v>2</v>
      </c>
    </row>
    <row r="16">
      <c r="A16" s="43" t="s">
        <v>627</v>
      </c>
      <c r="B16" s="43" t="s">
        <v>628</v>
      </c>
      <c r="C16" s="44" t="s">
        <v>133</v>
      </c>
      <c r="D16" s="44" t="s">
        <v>429</v>
      </c>
      <c r="E16" s="44" t="s">
        <v>11</v>
      </c>
      <c r="F16" s="44" t="s">
        <v>11</v>
      </c>
      <c r="G16" s="44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43" t="s">
        <v>627</v>
      </c>
      <c r="B17" s="43" t="s">
        <v>629</v>
      </c>
      <c r="C17" s="44" t="s">
        <v>129</v>
      </c>
      <c r="D17" s="44" t="s">
        <v>11</v>
      </c>
      <c r="E17" s="44" t="s">
        <v>11</v>
      </c>
      <c r="F17" s="44" t="s">
        <v>11</v>
      </c>
      <c r="G17" s="44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21</v>
      </c>
    </row>
    <row r="18">
      <c r="A18" s="43" t="s">
        <v>627</v>
      </c>
      <c r="B18" s="43" t="s">
        <v>630</v>
      </c>
      <c r="C18" s="44" t="s">
        <v>91</v>
      </c>
      <c r="D18" s="44" t="s">
        <v>11</v>
      </c>
      <c r="E18" s="44" t="s">
        <v>11</v>
      </c>
      <c r="F18" s="44" t="s">
        <v>11</v>
      </c>
      <c r="G18" s="44" t="s">
        <v>11</v>
      </c>
      <c r="H18" s="21"/>
      <c r="I18" s="22" t="s">
        <v>80</v>
      </c>
      <c r="J18" s="23" t="s">
        <v>81</v>
      </c>
    </row>
    <row r="19">
      <c r="A19" s="43" t="s">
        <v>627</v>
      </c>
      <c r="B19" s="43" t="s">
        <v>631</v>
      </c>
      <c r="C19" s="44" t="s">
        <v>88</v>
      </c>
      <c r="D19" s="44" t="s">
        <v>11</v>
      </c>
      <c r="E19" s="44" t="s">
        <v>420</v>
      </c>
      <c r="F19" s="44" t="s">
        <v>11</v>
      </c>
      <c r="G19" s="44" t="s">
        <v>11</v>
      </c>
      <c r="H19" s="25" t="s">
        <v>4</v>
      </c>
      <c r="I19" s="22">
        <f>countif(D:D,"o")</f>
        <v>1</v>
      </c>
      <c r="J19" s="22">
        <f>countif(D:D,"x")</f>
        <v>20</v>
      </c>
    </row>
    <row r="20">
      <c r="A20" s="43" t="s">
        <v>627</v>
      </c>
      <c r="B20" s="43" t="s">
        <v>632</v>
      </c>
      <c r="C20" s="44" t="s">
        <v>105</v>
      </c>
      <c r="D20" s="44" t="s">
        <v>11</v>
      </c>
      <c r="E20" s="44" t="s">
        <v>420</v>
      </c>
      <c r="F20" s="44" t="s">
        <v>11</v>
      </c>
      <c r="G20" s="44" t="s">
        <v>11</v>
      </c>
      <c r="H20" s="25" t="s">
        <v>5</v>
      </c>
      <c r="I20" s="22">
        <f>countif(E:E,"o")</f>
        <v>3</v>
      </c>
      <c r="J20" s="22">
        <f>countif(E:E,"x")</f>
        <v>18</v>
      </c>
    </row>
    <row r="21">
      <c r="A21" s="43" t="s">
        <v>627</v>
      </c>
      <c r="B21" s="43" t="s">
        <v>633</v>
      </c>
      <c r="C21" s="44" t="s">
        <v>88</v>
      </c>
      <c r="D21" s="44" t="s">
        <v>11</v>
      </c>
      <c r="E21" s="44" t="s">
        <v>11</v>
      </c>
      <c r="F21" s="44" t="s">
        <v>11</v>
      </c>
      <c r="G21" s="44" t="s">
        <v>11</v>
      </c>
      <c r="H21" s="25" t="s">
        <v>6</v>
      </c>
      <c r="I21" s="22">
        <f>countif(F:F,"o")</f>
        <v>0</v>
      </c>
      <c r="J21" s="22">
        <f>countif(F:F,"x")</f>
        <v>21</v>
      </c>
    </row>
    <row r="22">
      <c r="A22" s="43" t="s">
        <v>627</v>
      </c>
      <c r="B22" s="43" t="s">
        <v>634</v>
      </c>
      <c r="C22" s="44" t="s">
        <v>105</v>
      </c>
      <c r="D22" s="44" t="s">
        <v>11</v>
      </c>
      <c r="E22" s="44" t="s">
        <v>11</v>
      </c>
      <c r="F22" s="44" t="s">
        <v>11</v>
      </c>
      <c r="G22" s="44" t="s">
        <v>11</v>
      </c>
      <c r="H22" s="26" t="s">
        <v>7</v>
      </c>
      <c r="I22" s="22">
        <f>countif(G:G,"o")</f>
        <v>1</v>
      </c>
      <c r="J22" s="22">
        <f>countif(G:G,"x")</f>
        <v>20</v>
      </c>
    </row>
    <row r="23">
      <c r="A23" s="46" t="s">
        <v>635</v>
      </c>
      <c r="B23" s="46" t="s">
        <v>636</v>
      </c>
      <c r="C23" s="47" t="s">
        <v>190</v>
      </c>
      <c r="D23" s="44" t="s">
        <v>11</v>
      </c>
      <c r="E23" s="44" t="s">
        <v>11</v>
      </c>
      <c r="F23" s="44" t="s">
        <v>11</v>
      </c>
      <c r="G23" s="44" t="s">
        <v>429</v>
      </c>
    </row>
    <row r="24">
      <c r="A24" s="38"/>
      <c r="B24" s="38"/>
      <c r="C24" s="40"/>
      <c r="D24" s="40"/>
      <c r="E24" s="40"/>
      <c r="F24" s="40"/>
      <c r="G24" s="40"/>
    </row>
    <row r="25">
      <c r="A25" s="33"/>
      <c r="B25" s="33"/>
      <c r="C25" s="35"/>
      <c r="D25" s="35"/>
      <c r="E25" s="35"/>
      <c r="F25" s="35"/>
      <c r="G25" s="35"/>
    </row>
    <row r="26">
      <c r="A26" s="33"/>
      <c r="B26" s="33"/>
      <c r="C26" s="35"/>
      <c r="D26" s="35"/>
      <c r="E26" s="35"/>
      <c r="F26" s="35"/>
      <c r="G26" s="35"/>
    </row>
    <row r="27">
      <c r="A27" s="33"/>
      <c r="B27" s="33"/>
      <c r="C27" s="35"/>
      <c r="D27" s="35"/>
      <c r="E27" s="35"/>
      <c r="F27" s="35"/>
      <c r="G27" s="35"/>
    </row>
    <row r="28">
      <c r="A28" s="33"/>
      <c r="B28" s="33"/>
      <c r="C28" s="35"/>
      <c r="D28" s="35"/>
      <c r="E28" s="35"/>
      <c r="F28" s="35"/>
      <c r="G28" s="35"/>
    </row>
    <row r="29">
      <c r="A29" s="33"/>
      <c r="B29" s="33"/>
      <c r="C29" s="35"/>
      <c r="D29" s="35"/>
      <c r="E29" s="35"/>
      <c r="F29" s="35"/>
      <c r="G29" s="35"/>
    </row>
    <row r="30">
      <c r="A30" s="33"/>
      <c r="B30" s="33"/>
      <c r="C30" s="35"/>
      <c r="D30" s="35"/>
      <c r="E30" s="35"/>
      <c r="F30" s="35"/>
      <c r="G30" s="35"/>
    </row>
    <row r="31">
      <c r="A31" s="33"/>
      <c r="B31" s="33"/>
      <c r="C31" s="49"/>
      <c r="D31" s="35"/>
      <c r="E31" s="35"/>
      <c r="F31" s="35"/>
      <c r="G31" s="35"/>
    </row>
    <row r="32">
      <c r="A32" s="33"/>
      <c r="B32" s="33"/>
      <c r="C32" s="49"/>
      <c r="D32" s="35"/>
      <c r="E32" s="35"/>
      <c r="F32" s="35"/>
      <c r="G32" s="35"/>
    </row>
  </sheetData>
  <mergeCells count="3">
    <mergeCell ref="A1:G1"/>
    <mergeCell ref="H16:O16"/>
    <mergeCell ref="H17:O17"/>
  </mergeCell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13"/>
    <col customWidth="1" min="2" max="2" width="63.88"/>
    <col customWidth="1" min="8" max="8" width="13.75"/>
  </cols>
  <sheetData>
    <row r="1">
      <c r="A1" s="1" t="s">
        <v>637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</row>
    <row r="2">
      <c r="A2" s="5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4"/>
      <c r="I2" s="4"/>
      <c r="J2" s="4"/>
      <c r="K2" s="4"/>
      <c r="L2" s="4"/>
      <c r="M2" s="4"/>
      <c r="N2" s="4"/>
      <c r="O2" s="4"/>
      <c r="P2" s="4"/>
    </row>
    <row r="3">
      <c r="A3" s="43" t="s">
        <v>638</v>
      </c>
      <c r="B3" s="52" t="s">
        <v>639</v>
      </c>
      <c r="C3" s="22" t="s">
        <v>10</v>
      </c>
      <c r="D3" s="44" t="s">
        <v>11</v>
      </c>
      <c r="E3" s="44" t="s">
        <v>11</v>
      </c>
      <c r="F3" s="44" t="s">
        <v>11</v>
      </c>
      <c r="G3" s="44" t="s">
        <v>11</v>
      </c>
      <c r="H3" s="4"/>
      <c r="I3" s="4"/>
      <c r="J3" s="4"/>
      <c r="K3" s="4"/>
      <c r="L3" s="4"/>
      <c r="M3" s="4"/>
      <c r="N3" s="4"/>
      <c r="O3" s="4"/>
      <c r="P3" s="4"/>
    </row>
    <row r="4">
      <c r="A4" s="43" t="s">
        <v>638</v>
      </c>
      <c r="B4" s="52" t="s">
        <v>640</v>
      </c>
      <c r="C4" s="22" t="s">
        <v>361</v>
      </c>
      <c r="D4" s="44" t="s">
        <v>11</v>
      </c>
      <c r="E4" s="44" t="s">
        <v>11</v>
      </c>
      <c r="F4" s="44" t="s">
        <v>11</v>
      </c>
      <c r="G4" s="44" t="s">
        <v>11</v>
      </c>
      <c r="H4" s="13"/>
      <c r="I4" s="13"/>
      <c r="J4" s="13"/>
      <c r="K4" s="13"/>
      <c r="L4" s="13"/>
      <c r="M4" s="13"/>
      <c r="N4" s="13"/>
      <c r="O4" s="13"/>
      <c r="P4" s="13"/>
    </row>
    <row r="5" ht="19.5" customHeight="1">
      <c r="A5" s="43" t="s">
        <v>638</v>
      </c>
      <c r="B5" s="52" t="s">
        <v>641</v>
      </c>
      <c r="C5" s="22" t="s">
        <v>91</v>
      </c>
      <c r="D5" s="44" t="s">
        <v>11</v>
      </c>
      <c r="E5" s="44" t="s">
        <v>11</v>
      </c>
      <c r="F5" s="44" t="s">
        <v>11</v>
      </c>
      <c r="G5" s="44" t="s">
        <v>11</v>
      </c>
      <c r="H5" s="14" t="s">
        <v>15</v>
      </c>
      <c r="I5" s="14" t="s">
        <v>16</v>
      </c>
      <c r="J5" s="14" t="s">
        <v>17</v>
      </c>
      <c r="K5" s="14" t="s">
        <v>16</v>
      </c>
      <c r="L5" s="14" t="s">
        <v>18</v>
      </c>
      <c r="M5" s="14" t="s">
        <v>16</v>
      </c>
      <c r="N5" s="14" t="s">
        <v>19</v>
      </c>
      <c r="O5" s="14" t="s">
        <v>16</v>
      </c>
      <c r="P5" s="15" t="s">
        <v>20</v>
      </c>
    </row>
    <row r="6">
      <c r="A6" s="43" t="s">
        <v>638</v>
      </c>
      <c r="B6" s="52" t="s">
        <v>642</v>
      </c>
      <c r="C6" s="22" t="s">
        <v>168</v>
      </c>
      <c r="D6" s="44" t="s">
        <v>11</v>
      </c>
      <c r="E6" s="44" t="s">
        <v>11</v>
      </c>
      <c r="F6" s="44" t="s">
        <v>11</v>
      </c>
      <c r="G6" s="44" t="s">
        <v>11</v>
      </c>
      <c r="H6" s="15" t="s">
        <v>22</v>
      </c>
      <c r="I6" s="15">
        <f>countif(C:C,"a1")</f>
        <v>1</v>
      </c>
      <c r="J6" s="15" t="s">
        <v>23</v>
      </c>
      <c r="K6" s="16">
        <f>countif(C:C,"a2")</f>
        <v>0</v>
      </c>
      <c r="L6" s="15" t="s">
        <v>24</v>
      </c>
      <c r="M6" s="15">
        <f>countif(C:C,"a3")</f>
        <v>1</v>
      </c>
      <c r="N6" s="15" t="s">
        <v>25</v>
      </c>
      <c r="O6" s="15">
        <f>countif(C:C,"a4")</f>
        <v>0</v>
      </c>
      <c r="P6" s="15">
        <f t="shared" ref="P6:P16" si="1">sum(I6,K6,M6,O6)</f>
        <v>2</v>
      </c>
    </row>
    <row r="7">
      <c r="A7" s="43" t="s">
        <v>638</v>
      </c>
      <c r="B7" s="52" t="s">
        <v>643</v>
      </c>
      <c r="C7" s="22" t="s">
        <v>168</v>
      </c>
      <c r="D7" s="44" t="s">
        <v>11</v>
      </c>
      <c r="E7" s="44" t="s">
        <v>11</v>
      </c>
      <c r="F7" s="44" t="s">
        <v>11</v>
      </c>
      <c r="G7" s="44" t="s">
        <v>11</v>
      </c>
      <c r="H7" s="15" t="s">
        <v>27</v>
      </c>
      <c r="I7" s="15">
        <f>countif(C:C,"b1")</f>
        <v>1</v>
      </c>
      <c r="J7" s="15" t="s">
        <v>28</v>
      </c>
      <c r="K7" s="15">
        <f>countif(C:C,"b2")</f>
        <v>2</v>
      </c>
      <c r="L7" s="15" t="s">
        <v>29</v>
      </c>
      <c r="M7" s="15">
        <f>countif(C:C,"b3")</f>
        <v>1</v>
      </c>
      <c r="N7" s="15" t="s">
        <v>30</v>
      </c>
      <c r="O7" s="15">
        <f>countif(C:C,"b4")</f>
        <v>0</v>
      </c>
      <c r="P7" s="15">
        <f t="shared" si="1"/>
        <v>4</v>
      </c>
    </row>
    <row r="8">
      <c r="A8" s="43" t="s">
        <v>644</v>
      </c>
      <c r="B8" s="52" t="s">
        <v>645</v>
      </c>
      <c r="C8" s="22" t="s">
        <v>119</v>
      </c>
      <c r="D8" s="44" t="s">
        <v>11</v>
      </c>
      <c r="E8" s="44" t="s">
        <v>11</v>
      </c>
      <c r="F8" s="44" t="s">
        <v>11</v>
      </c>
      <c r="G8" s="44" t="s">
        <v>11</v>
      </c>
      <c r="H8" s="15" t="s">
        <v>32</v>
      </c>
      <c r="I8" s="15">
        <f>countif(C:C,"c1")</f>
        <v>1</v>
      </c>
      <c r="J8" s="15" t="s">
        <v>33</v>
      </c>
      <c r="K8" s="15">
        <f>countif(C:C,"c2")</f>
        <v>2</v>
      </c>
      <c r="L8" s="15" t="s">
        <v>34</v>
      </c>
      <c r="M8" s="15">
        <f>countif(C:C,"c3")</f>
        <v>0</v>
      </c>
      <c r="N8" s="15" t="s">
        <v>35</v>
      </c>
      <c r="O8" s="15">
        <f>countif(C:C,"c4")</f>
        <v>0</v>
      </c>
      <c r="P8" s="15">
        <f t="shared" si="1"/>
        <v>3</v>
      </c>
    </row>
    <row r="9">
      <c r="A9" s="43" t="s">
        <v>644</v>
      </c>
      <c r="B9" s="52" t="s">
        <v>646</v>
      </c>
      <c r="C9" s="22" t="s">
        <v>110</v>
      </c>
      <c r="D9" s="44" t="s">
        <v>11</v>
      </c>
      <c r="E9" s="44" t="s">
        <v>11</v>
      </c>
      <c r="F9" s="44" t="s">
        <v>11</v>
      </c>
      <c r="G9" s="44" t="s">
        <v>11</v>
      </c>
      <c r="H9" s="15" t="s">
        <v>37</v>
      </c>
      <c r="I9" s="16">
        <f>countif(C:C,"d1")</f>
        <v>1</v>
      </c>
      <c r="J9" s="15" t="s">
        <v>38</v>
      </c>
      <c r="K9" s="15">
        <f>countif(C:C,"d2")</f>
        <v>0</v>
      </c>
      <c r="L9" s="15" t="s">
        <v>39</v>
      </c>
      <c r="M9" s="15">
        <f>countif(C:C,"d3")</f>
        <v>0</v>
      </c>
      <c r="N9" s="15" t="s">
        <v>40</v>
      </c>
      <c r="O9" s="15">
        <f>countif(C:C,"d4")</f>
        <v>0</v>
      </c>
      <c r="P9" s="15">
        <f t="shared" si="1"/>
        <v>1</v>
      </c>
    </row>
    <row r="10">
      <c r="A10" s="43" t="s">
        <v>644</v>
      </c>
      <c r="B10" s="52" t="s">
        <v>647</v>
      </c>
      <c r="C10" s="22" t="s">
        <v>199</v>
      </c>
      <c r="D10" s="44" t="s">
        <v>11</v>
      </c>
      <c r="E10" s="44" t="s">
        <v>11</v>
      </c>
      <c r="F10" s="44" t="s">
        <v>11</v>
      </c>
      <c r="G10" s="44" t="s">
        <v>11</v>
      </c>
      <c r="H10" s="15" t="s">
        <v>44</v>
      </c>
      <c r="I10" s="15">
        <f>countif(C:C,"e1")</f>
        <v>0</v>
      </c>
      <c r="J10" s="15" t="s">
        <v>45</v>
      </c>
      <c r="K10" s="15">
        <f>countif(C:C,"e2")</f>
        <v>0</v>
      </c>
      <c r="L10" s="15" t="s">
        <v>46</v>
      </c>
      <c r="M10" s="15">
        <f>countif(C:C,"e3")</f>
        <v>0</v>
      </c>
      <c r="N10" s="15" t="s">
        <v>47</v>
      </c>
      <c r="O10" s="15">
        <f>countif(C:C,"e4")</f>
        <v>0</v>
      </c>
      <c r="P10" s="15">
        <f t="shared" si="1"/>
        <v>0</v>
      </c>
    </row>
    <row r="11">
      <c r="A11" s="43" t="s">
        <v>644</v>
      </c>
      <c r="B11" s="52" t="s">
        <v>648</v>
      </c>
      <c r="C11" s="22" t="s">
        <v>43</v>
      </c>
      <c r="D11" s="44" t="s">
        <v>11</v>
      </c>
      <c r="E11" s="44" t="s">
        <v>11</v>
      </c>
      <c r="F11" s="44" t="s">
        <v>11</v>
      </c>
      <c r="G11" s="44" t="s">
        <v>11</v>
      </c>
      <c r="H11" s="15" t="s">
        <v>49</v>
      </c>
      <c r="I11" s="16">
        <f>countif(C:C,"f1")</f>
        <v>2</v>
      </c>
      <c r="J11" s="15" t="s">
        <v>50</v>
      </c>
      <c r="K11" s="15">
        <f>countif(C:C,"f2")</f>
        <v>1</v>
      </c>
      <c r="L11" s="15" t="s">
        <v>51</v>
      </c>
      <c r="M11" s="15">
        <f>countif(C:C,"f3")</f>
        <v>1</v>
      </c>
      <c r="N11" s="15" t="s">
        <v>52</v>
      </c>
      <c r="O11" s="15">
        <f>countif(C:C,"f4")</f>
        <v>0</v>
      </c>
      <c r="P11" s="15">
        <f t="shared" si="1"/>
        <v>4</v>
      </c>
    </row>
    <row r="12">
      <c r="A12" s="43" t="s">
        <v>649</v>
      </c>
      <c r="B12" s="52" t="s">
        <v>650</v>
      </c>
      <c r="C12" s="22" t="s">
        <v>79</v>
      </c>
      <c r="D12" s="44" t="s">
        <v>11</v>
      </c>
      <c r="E12" s="44" t="s">
        <v>11</v>
      </c>
      <c r="F12" s="44" t="s">
        <v>11</v>
      </c>
      <c r="G12" s="44" t="s">
        <v>11</v>
      </c>
      <c r="H12" s="15" t="s">
        <v>54</v>
      </c>
      <c r="I12" s="15">
        <f>countif(C:C,"g1")</f>
        <v>0</v>
      </c>
      <c r="J12" s="15" t="s">
        <v>55</v>
      </c>
      <c r="K12" s="15">
        <f>countif(C:C,"g2")</f>
        <v>0</v>
      </c>
      <c r="L12" s="15" t="s">
        <v>56</v>
      </c>
      <c r="M12" s="15">
        <f>countif(C:C,"g3")</f>
        <v>2</v>
      </c>
      <c r="N12" s="15" t="s">
        <v>57</v>
      </c>
      <c r="O12" s="15">
        <f>countif(C:C,"g4")</f>
        <v>0</v>
      </c>
      <c r="P12" s="15">
        <f t="shared" si="1"/>
        <v>2</v>
      </c>
    </row>
    <row r="13">
      <c r="A13" s="43" t="s">
        <v>649</v>
      </c>
      <c r="B13" s="52" t="s">
        <v>651</v>
      </c>
      <c r="C13" s="22" t="s">
        <v>91</v>
      </c>
      <c r="D13" s="44" t="s">
        <v>11</v>
      </c>
      <c r="E13" s="44" t="s">
        <v>11</v>
      </c>
      <c r="F13" s="44" t="s">
        <v>11</v>
      </c>
      <c r="G13" s="44" t="s">
        <v>11</v>
      </c>
      <c r="H13" s="15" t="s">
        <v>59</v>
      </c>
      <c r="I13" s="15">
        <f>countif(C:C,"h1")</f>
        <v>2</v>
      </c>
      <c r="J13" s="15" t="s">
        <v>60</v>
      </c>
      <c r="K13" s="15">
        <f>countif(C:C,"h2")</f>
        <v>2</v>
      </c>
      <c r="L13" s="15" t="s">
        <v>61</v>
      </c>
      <c r="M13" s="15">
        <f>countif(C:C,"h3")</f>
        <v>1</v>
      </c>
      <c r="N13" s="15" t="s">
        <v>62</v>
      </c>
      <c r="O13" s="15">
        <f>countif(C:C,"h4")</f>
        <v>0</v>
      </c>
      <c r="P13" s="15">
        <f t="shared" si="1"/>
        <v>5</v>
      </c>
    </row>
    <row r="14">
      <c r="A14" s="43" t="s">
        <v>649</v>
      </c>
      <c r="B14" s="52" t="s">
        <v>652</v>
      </c>
      <c r="C14" s="22" t="s">
        <v>108</v>
      </c>
      <c r="D14" s="44" t="s">
        <v>11</v>
      </c>
      <c r="E14" s="44" t="s">
        <v>11</v>
      </c>
      <c r="F14" s="44" t="s">
        <v>11</v>
      </c>
      <c r="G14" s="44" t="s">
        <v>11</v>
      </c>
      <c r="H14" s="15" t="s">
        <v>64</v>
      </c>
      <c r="I14" s="15">
        <f>countif(C:C,"i1")</f>
        <v>0</v>
      </c>
      <c r="J14" s="15" t="s">
        <v>65</v>
      </c>
      <c r="K14" s="15">
        <f>countif(C:C,"i2")</f>
        <v>0</v>
      </c>
      <c r="L14" s="15" t="s">
        <v>66</v>
      </c>
      <c r="M14" s="15">
        <f>countif(C:C,"i3")</f>
        <v>2</v>
      </c>
      <c r="N14" s="15" t="s">
        <v>67</v>
      </c>
      <c r="O14" s="15">
        <f>countif(C:C,"i4")</f>
        <v>0</v>
      </c>
      <c r="P14" s="15">
        <f t="shared" si="1"/>
        <v>2</v>
      </c>
    </row>
    <row r="15">
      <c r="A15" s="43" t="s">
        <v>649</v>
      </c>
      <c r="B15" s="52" t="s">
        <v>653</v>
      </c>
      <c r="C15" s="22" t="s">
        <v>129</v>
      </c>
      <c r="D15" s="44" t="s">
        <v>11</v>
      </c>
      <c r="E15" s="44" t="s">
        <v>11</v>
      </c>
      <c r="F15" s="44" t="s">
        <v>11</v>
      </c>
      <c r="G15" s="44" t="s">
        <v>11</v>
      </c>
      <c r="H15" s="15" t="s">
        <v>69</v>
      </c>
      <c r="I15" s="15">
        <f>countif(C:C,"j1")</f>
        <v>0</v>
      </c>
      <c r="J15" s="15" t="s">
        <v>70</v>
      </c>
      <c r="K15" s="15">
        <f>countif(C:C,"j2")</f>
        <v>0</v>
      </c>
      <c r="L15" s="15" t="s">
        <v>71</v>
      </c>
      <c r="M15" s="15">
        <f>countif(C:C,"j3")</f>
        <v>1</v>
      </c>
      <c r="N15" s="15" t="s">
        <v>72</v>
      </c>
      <c r="O15" s="15">
        <f>countif(C:C,"j4")</f>
        <v>0</v>
      </c>
      <c r="P15" s="15">
        <f t="shared" si="1"/>
        <v>1</v>
      </c>
    </row>
    <row r="16">
      <c r="A16" s="43" t="s">
        <v>649</v>
      </c>
      <c r="B16" s="52" t="s">
        <v>654</v>
      </c>
      <c r="C16" s="22" t="s">
        <v>43</v>
      </c>
      <c r="D16" s="44" t="s">
        <v>11</v>
      </c>
      <c r="E16" s="44" t="s">
        <v>11</v>
      </c>
      <c r="F16" s="44" t="s">
        <v>11</v>
      </c>
      <c r="G16" s="44" t="s">
        <v>11</v>
      </c>
      <c r="H16" s="17" t="s">
        <v>74</v>
      </c>
      <c r="I16" s="18"/>
      <c r="J16" s="18"/>
      <c r="K16" s="18"/>
      <c r="L16" s="18"/>
      <c r="M16" s="18"/>
      <c r="N16" s="18"/>
      <c r="O16" s="19"/>
      <c r="P16" s="15">
        <f t="shared" si="1"/>
        <v>0</v>
      </c>
    </row>
    <row r="17">
      <c r="A17" s="43" t="s">
        <v>655</v>
      </c>
      <c r="B17" s="52" t="s">
        <v>656</v>
      </c>
      <c r="C17" s="22" t="s">
        <v>199</v>
      </c>
      <c r="D17" s="44" t="s">
        <v>11</v>
      </c>
      <c r="E17" s="44" t="s">
        <v>11</v>
      </c>
      <c r="F17" s="44" t="s">
        <v>11</v>
      </c>
      <c r="G17" s="44" t="s">
        <v>11</v>
      </c>
      <c r="H17" s="20" t="s">
        <v>77</v>
      </c>
      <c r="I17" s="18"/>
      <c r="J17" s="18"/>
      <c r="K17" s="18"/>
      <c r="L17" s="18"/>
      <c r="M17" s="18"/>
      <c r="N17" s="18"/>
      <c r="O17" s="19"/>
      <c r="P17" s="15">
        <f>sum(P6:P16)</f>
        <v>24</v>
      </c>
    </row>
    <row r="18">
      <c r="A18" s="43" t="s">
        <v>655</v>
      </c>
      <c r="B18" s="52" t="s">
        <v>657</v>
      </c>
      <c r="C18" s="22" t="s">
        <v>126</v>
      </c>
      <c r="D18" s="44" t="s">
        <v>11</v>
      </c>
      <c r="E18" s="44" t="s">
        <v>11</v>
      </c>
      <c r="F18" s="44" t="s">
        <v>11</v>
      </c>
      <c r="G18" s="44" t="s">
        <v>11</v>
      </c>
      <c r="H18" s="21"/>
      <c r="I18" s="22" t="s">
        <v>80</v>
      </c>
      <c r="J18" s="23" t="s">
        <v>81</v>
      </c>
    </row>
    <row r="19">
      <c r="A19" s="43" t="s">
        <v>655</v>
      </c>
      <c r="B19" s="52" t="s">
        <v>658</v>
      </c>
      <c r="C19" s="22" t="s">
        <v>83</v>
      </c>
      <c r="D19" s="44" t="s">
        <v>11</v>
      </c>
      <c r="E19" s="44" t="s">
        <v>11</v>
      </c>
      <c r="F19" s="44" t="s">
        <v>11</v>
      </c>
      <c r="G19" s="44" t="s">
        <v>11</v>
      </c>
      <c r="H19" s="25" t="s">
        <v>4</v>
      </c>
      <c r="I19" s="22">
        <f>countif(D:D,"o")</f>
        <v>0</v>
      </c>
      <c r="J19" s="22">
        <f>countif(D:D,"x")</f>
        <v>24</v>
      </c>
    </row>
    <row r="20">
      <c r="A20" s="43" t="s">
        <v>655</v>
      </c>
      <c r="B20" s="52" t="s">
        <v>659</v>
      </c>
      <c r="C20" s="22" t="s">
        <v>105</v>
      </c>
      <c r="D20" s="44" t="s">
        <v>11</v>
      </c>
      <c r="E20" s="44" t="s">
        <v>11</v>
      </c>
      <c r="F20" s="44" t="s">
        <v>11</v>
      </c>
      <c r="G20" s="44" t="s">
        <v>11</v>
      </c>
      <c r="H20" s="25" t="s">
        <v>5</v>
      </c>
      <c r="I20" s="22">
        <f>countif(E:E,"o")</f>
        <v>0</v>
      </c>
      <c r="J20" s="22">
        <f>countif(E:E,"x")</f>
        <v>24</v>
      </c>
    </row>
    <row r="21">
      <c r="A21" s="43" t="s">
        <v>655</v>
      </c>
      <c r="B21" s="52" t="s">
        <v>660</v>
      </c>
      <c r="C21" s="22" t="s">
        <v>133</v>
      </c>
      <c r="D21" s="44" t="s">
        <v>11</v>
      </c>
      <c r="E21" s="44" t="s">
        <v>11</v>
      </c>
      <c r="F21" s="44" t="s">
        <v>11</v>
      </c>
      <c r="G21" s="44" t="s">
        <v>11</v>
      </c>
      <c r="H21" s="25" t="s">
        <v>6</v>
      </c>
      <c r="I21" s="22">
        <f>countif(F:F,"o")</f>
        <v>0</v>
      </c>
      <c r="J21" s="22">
        <f>countif(F:F,"x")</f>
        <v>24</v>
      </c>
    </row>
    <row r="22">
      <c r="A22" s="43" t="s">
        <v>655</v>
      </c>
      <c r="B22" s="52" t="s">
        <v>661</v>
      </c>
      <c r="C22" s="22" t="s">
        <v>129</v>
      </c>
      <c r="D22" s="44" t="s">
        <v>11</v>
      </c>
      <c r="E22" s="44" t="s">
        <v>11</v>
      </c>
      <c r="F22" s="44" t="s">
        <v>11</v>
      </c>
      <c r="G22" s="44" t="s">
        <v>11</v>
      </c>
      <c r="H22" s="26" t="s">
        <v>7</v>
      </c>
      <c r="I22" s="22">
        <f>countif(G:G,"o")</f>
        <v>2</v>
      </c>
      <c r="J22" s="22">
        <f>countif(G:G,"x")</f>
        <v>22</v>
      </c>
    </row>
    <row r="23">
      <c r="A23" s="43" t="s">
        <v>655</v>
      </c>
      <c r="B23" s="52" t="s">
        <v>662</v>
      </c>
      <c r="C23" s="22" t="s">
        <v>13</v>
      </c>
      <c r="D23" s="44" t="s">
        <v>11</v>
      </c>
      <c r="E23" s="44" t="s">
        <v>11</v>
      </c>
      <c r="F23" s="44" t="s">
        <v>11</v>
      </c>
      <c r="G23" s="44" t="s">
        <v>11</v>
      </c>
    </row>
    <row r="24">
      <c r="A24" s="43" t="s">
        <v>655</v>
      </c>
      <c r="B24" s="52" t="s">
        <v>663</v>
      </c>
      <c r="C24" s="22" t="s">
        <v>83</v>
      </c>
      <c r="D24" s="44" t="s">
        <v>11</v>
      </c>
      <c r="E24" s="44" t="s">
        <v>11</v>
      </c>
      <c r="F24" s="44" t="s">
        <v>11</v>
      </c>
      <c r="G24" s="44" t="s">
        <v>11</v>
      </c>
    </row>
    <row r="25">
      <c r="A25" s="43" t="s">
        <v>664</v>
      </c>
      <c r="B25" s="52" t="s">
        <v>665</v>
      </c>
      <c r="C25" s="22" t="s">
        <v>190</v>
      </c>
      <c r="D25" s="44" t="s">
        <v>11</v>
      </c>
      <c r="E25" s="44" t="s">
        <v>11</v>
      </c>
      <c r="F25" s="44" t="s">
        <v>11</v>
      </c>
      <c r="G25" s="44" t="s">
        <v>420</v>
      </c>
    </row>
    <row r="26">
      <c r="A26" s="43" t="s">
        <v>664</v>
      </c>
      <c r="B26" s="52" t="s">
        <v>666</v>
      </c>
      <c r="C26" s="22" t="s">
        <v>190</v>
      </c>
      <c r="D26" s="44" t="s">
        <v>11</v>
      </c>
      <c r="E26" s="44" t="s">
        <v>11</v>
      </c>
      <c r="F26" s="44" t="s">
        <v>11</v>
      </c>
      <c r="G26" s="44" t="s">
        <v>420</v>
      </c>
    </row>
    <row r="27">
      <c r="A27" s="33"/>
      <c r="B27" s="33"/>
      <c r="C27" s="35"/>
      <c r="D27" s="35"/>
      <c r="E27" s="35"/>
      <c r="F27" s="35"/>
      <c r="G27" s="35"/>
    </row>
    <row r="28">
      <c r="A28" s="33"/>
      <c r="B28" s="33"/>
      <c r="C28" s="35"/>
      <c r="D28" s="35"/>
      <c r="E28" s="35"/>
      <c r="F28" s="35"/>
      <c r="G28" s="35"/>
    </row>
    <row r="29">
      <c r="A29" s="33"/>
      <c r="B29" s="33"/>
      <c r="C29" s="35"/>
      <c r="D29" s="35"/>
      <c r="E29" s="35"/>
      <c r="F29" s="35"/>
      <c r="G29" s="35"/>
    </row>
    <row r="30">
      <c r="A30" s="33"/>
      <c r="B30" s="33"/>
      <c r="C30" s="35"/>
      <c r="D30" s="35"/>
      <c r="E30" s="35"/>
      <c r="F30" s="35"/>
      <c r="G30" s="35"/>
    </row>
    <row r="31">
      <c r="A31" s="33"/>
      <c r="B31" s="33"/>
      <c r="C31" s="49"/>
      <c r="D31" s="35"/>
      <c r="E31" s="35"/>
      <c r="F31" s="35"/>
      <c r="G31" s="35"/>
    </row>
    <row r="32">
      <c r="A32" s="33"/>
      <c r="B32" s="33"/>
      <c r="C32" s="49"/>
      <c r="D32" s="35"/>
      <c r="E32" s="35"/>
      <c r="F32" s="35"/>
      <c r="G32" s="35"/>
    </row>
    <row r="33">
      <c r="K33" s="53"/>
    </row>
    <row r="34">
      <c r="K34" s="53"/>
    </row>
    <row r="35">
      <c r="J35" s="54"/>
      <c r="K35" s="53"/>
    </row>
    <row r="36">
      <c r="J36" s="54"/>
      <c r="K36" s="53"/>
    </row>
    <row r="37">
      <c r="J37" s="54"/>
      <c r="K37" s="53"/>
    </row>
    <row r="38">
      <c r="J38" s="54"/>
      <c r="K38" s="53"/>
    </row>
    <row r="39">
      <c r="J39" s="54"/>
      <c r="K39" s="53"/>
    </row>
    <row r="40">
      <c r="J40" s="54"/>
      <c r="K40" s="53"/>
    </row>
    <row r="41">
      <c r="J41" s="54"/>
      <c r="K41" s="53"/>
    </row>
    <row r="42">
      <c r="J42" s="54"/>
      <c r="K42" s="53"/>
    </row>
    <row r="43">
      <c r="J43" s="54"/>
      <c r="K43" s="53"/>
    </row>
    <row r="44">
      <c r="J44" s="54"/>
      <c r="K44" s="53"/>
    </row>
    <row r="45">
      <c r="J45" s="54"/>
      <c r="K45" s="53"/>
    </row>
    <row r="46">
      <c r="J46" s="54"/>
      <c r="K46" s="53"/>
    </row>
    <row r="47">
      <c r="J47" s="54"/>
      <c r="K47" s="53"/>
    </row>
    <row r="48">
      <c r="J48" s="54"/>
      <c r="K48" s="53"/>
    </row>
    <row r="49">
      <c r="J49" s="54"/>
      <c r="K49" s="53"/>
    </row>
    <row r="50">
      <c r="J50" s="54"/>
      <c r="K50" s="53"/>
    </row>
    <row r="51">
      <c r="J51" s="54"/>
      <c r="K51" s="54"/>
    </row>
    <row r="52">
      <c r="J52" s="54"/>
      <c r="K52" s="54"/>
    </row>
    <row r="53">
      <c r="K53" s="54"/>
    </row>
    <row r="54">
      <c r="K54" s="54"/>
    </row>
    <row r="55">
      <c r="K55" s="54"/>
    </row>
    <row r="56">
      <c r="K56" s="54"/>
    </row>
    <row r="57">
      <c r="K57" s="54"/>
    </row>
    <row r="58">
      <c r="K58" s="54"/>
    </row>
  </sheetData>
  <mergeCells count="3">
    <mergeCell ref="A1:G1"/>
    <mergeCell ref="H16:O16"/>
    <mergeCell ref="H17:O17"/>
  </mergeCells>
  <drawing r:id="rId1"/>
</worksheet>
</file>